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C:\Users\CYDantonio\Documents\TODOCVP\PLAN MEJORAM PROCESOS\"/>
    </mc:Choice>
  </mc:AlternateContent>
  <bookViews>
    <workbookView xWindow="0" yWindow="0" windowWidth="21600" windowHeight="9510"/>
  </bookViews>
  <sheets>
    <sheet name="PM 2017" sheetId="1" r:id="rId1"/>
    <sheet name="Resumen Vig2017" sheetId="2" r:id="rId2"/>
  </sheets>
  <externalReferences>
    <externalReference r:id="rId3"/>
    <externalReference r:id="rId4"/>
  </externalReferences>
  <definedNames>
    <definedName name="_xlnm._FilterDatabase" localSheetId="0" hidden="1">'PM 2017'!$A$3:$Y$354</definedName>
    <definedName name="Administración_de_la_Información">'PM 2017'!$B$231</definedName>
    <definedName name="_xlnm.Print_Area" localSheetId="0">'PM 2017'!$A$1:$T$336</definedName>
    <definedName name="_xlnm.Print_Area" localSheetId="1">'Resumen Vig2017'!$A$1:$M$19</definedName>
    <definedName name="Auditores">[1]Parametros!$E$2:$E$15</definedName>
    <definedName name="Estado">'[2]LISTAS SOPORTE'!$A$2:$A$3</definedName>
    <definedName name="Proceso">[1]Parametros!$A$2:$A$14</definedName>
    <definedName name="Procesos">#REF!</definedName>
    <definedName name="_xlnm.Print_Titles" localSheetId="0">'PM 2017'!$A:$B,'PM 2017'!$1:$3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D4" i="2"/>
  <c r="E4" i="2"/>
  <c r="F4" i="2"/>
  <c r="G4" i="2"/>
  <c r="H4" i="2"/>
  <c r="I4" i="2"/>
  <c r="J4" i="2"/>
  <c r="K4" i="2"/>
  <c r="L4" i="2"/>
  <c r="M4" i="2"/>
  <c r="O4" i="2"/>
  <c r="C5" i="2"/>
  <c r="D5" i="2"/>
  <c r="E5" i="2"/>
  <c r="F5" i="2"/>
  <c r="G5" i="2"/>
  <c r="H5" i="2"/>
  <c r="I5" i="2"/>
  <c r="J5" i="2"/>
  <c r="K5" i="2"/>
  <c r="L5" i="2"/>
  <c r="M5" i="2"/>
  <c r="O5" i="2"/>
  <c r="C6" i="2"/>
  <c r="D6" i="2"/>
  <c r="E6" i="2"/>
  <c r="F6" i="2"/>
  <c r="G6" i="2"/>
  <c r="H6" i="2"/>
  <c r="I6" i="2"/>
  <c r="J6" i="2"/>
  <c r="K6" i="2"/>
  <c r="L6" i="2"/>
  <c r="M6" i="2"/>
  <c r="O6" i="2"/>
  <c r="C7" i="2"/>
  <c r="D7" i="2"/>
  <c r="E7" i="2"/>
  <c r="F7" i="2"/>
  <c r="G7" i="2"/>
  <c r="H7" i="2"/>
  <c r="I7" i="2"/>
  <c r="J7" i="2"/>
  <c r="K7" i="2"/>
  <c r="L7" i="2"/>
  <c r="M7" i="2"/>
  <c r="O7" i="2"/>
  <c r="C8" i="2"/>
  <c r="D8" i="2"/>
  <c r="E8" i="2"/>
  <c r="F8" i="2"/>
  <c r="G8" i="2"/>
  <c r="H8" i="2"/>
  <c r="I8" i="2"/>
  <c r="J8" i="2"/>
  <c r="K8" i="2"/>
  <c r="L8" i="2"/>
  <c r="M8" i="2"/>
  <c r="O8" i="2"/>
  <c r="C9" i="2"/>
  <c r="D9" i="2"/>
  <c r="E9" i="2"/>
  <c r="F9" i="2"/>
  <c r="G9" i="2"/>
  <c r="H9" i="2"/>
  <c r="I9" i="2"/>
  <c r="J9" i="2"/>
  <c r="K9" i="2"/>
  <c r="L9" i="2"/>
  <c r="M9" i="2"/>
  <c r="O9" i="2"/>
  <c r="C10" i="2"/>
  <c r="D10" i="2"/>
  <c r="E10" i="2"/>
  <c r="F10" i="2"/>
  <c r="G10" i="2"/>
  <c r="H10" i="2"/>
  <c r="I10" i="2"/>
  <c r="J10" i="2"/>
  <c r="K10" i="2"/>
  <c r="L10" i="2"/>
  <c r="M10" i="2"/>
  <c r="O10" i="2"/>
  <c r="C11" i="2"/>
  <c r="D11" i="2"/>
  <c r="E11" i="2"/>
  <c r="F11" i="2"/>
  <c r="G11" i="2"/>
  <c r="H11" i="2"/>
  <c r="I11" i="2"/>
  <c r="J11" i="2"/>
  <c r="K11" i="2"/>
  <c r="L11" i="2"/>
  <c r="M11" i="2"/>
  <c r="O11" i="2"/>
  <c r="C12" i="2"/>
  <c r="D12" i="2"/>
  <c r="E12" i="2"/>
  <c r="F12" i="2"/>
  <c r="G12" i="2"/>
  <c r="H12" i="2"/>
  <c r="I12" i="2"/>
  <c r="J12" i="2"/>
  <c r="K12" i="2"/>
  <c r="L12" i="2"/>
  <c r="M12" i="2"/>
  <c r="O12" i="2"/>
  <c r="C13" i="2"/>
  <c r="D13" i="2"/>
  <c r="E13" i="2"/>
  <c r="F13" i="2"/>
  <c r="G13" i="2"/>
  <c r="H13" i="2"/>
  <c r="I13" i="2"/>
  <c r="J13" i="2"/>
  <c r="K13" i="2"/>
  <c r="L13" i="2"/>
  <c r="M13" i="2"/>
  <c r="O13" i="2"/>
  <c r="C14" i="2"/>
  <c r="D14" i="2"/>
  <c r="E14" i="2"/>
  <c r="F14" i="2"/>
  <c r="G14" i="2"/>
  <c r="H14" i="2"/>
  <c r="I14" i="2"/>
  <c r="J14" i="2"/>
  <c r="K14" i="2"/>
  <c r="L14" i="2"/>
  <c r="M14" i="2"/>
  <c r="O14" i="2"/>
  <c r="C15" i="2"/>
  <c r="D15" i="2"/>
  <c r="E15" i="2"/>
  <c r="F15" i="2"/>
  <c r="G15" i="2"/>
  <c r="H15" i="2"/>
  <c r="I15" i="2"/>
  <c r="J15" i="2"/>
  <c r="K15" i="2"/>
  <c r="L15" i="2"/>
  <c r="M15" i="2"/>
  <c r="O15" i="2"/>
  <c r="C16" i="2"/>
  <c r="D16" i="2"/>
  <c r="E16" i="2"/>
  <c r="F16" i="2"/>
  <c r="G16" i="2"/>
  <c r="H16" i="2"/>
  <c r="I16" i="2"/>
  <c r="J16" i="2"/>
  <c r="K16" i="2"/>
  <c r="L16" i="2"/>
  <c r="M16" i="2"/>
  <c r="O16" i="2"/>
  <c r="C17" i="2"/>
  <c r="D17" i="2"/>
  <c r="E17" i="2"/>
  <c r="F17" i="2"/>
  <c r="G17" i="2"/>
  <c r="H17" i="2"/>
  <c r="I17" i="2"/>
  <c r="J17" i="2"/>
  <c r="K17" i="2"/>
  <c r="L17" i="2"/>
  <c r="M17" i="2"/>
  <c r="O17" i="2"/>
  <c r="C19" i="2"/>
  <c r="U4" i="1"/>
  <c r="V4" i="1" s="1"/>
  <c r="W4" i="1"/>
  <c r="U5" i="1"/>
  <c r="V5" i="1"/>
  <c r="W5" i="1"/>
  <c r="U6" i="1"/>
  <c r="V6" i="1" s="1"/>
  <c r="W6" i="1"/>
  <c r="U7" i="1"/>
  <c r="V7" i="1" s="1"/>
  <c r="W7" i="1"/>
  <c r="U8" i="1"/>
  <c r="V8" i="1" s="1"/>
  <c r="W8" i="1"/>
  <c r="U9" i="1"/>
  <c r="V9" i="1"/>
  <c r="W9" i="1"/>
  <c r="A10" i="1"/>
  <c r="U10" i="1"/>
  <c r="V10" i="1"/>
  <c r="W10" i="1"/>
  <c r="U11" i="1"/>
  <c r="V11" i="1" s="1"/>
  <c r="W11" i="1"/>
  <c r="U12" i="1"/>
  <c r="V12" i="1" s="1"/>
  <c r="W12" i="1"/>
  <c r="U13" i="1"/>
  <c r="V13" i="1" s="1"/>
  <c r="W13" i="1"/>
  <c r="U14" i="1"/>
  <c r="V14" i="1"/>
  <c r="W14" i="1"/>
  <c r="U15" i="1"/>
  <c r="V15" i="1" s="1"/>
  <c r="W15" i="1"/>
  <c r="U16" i="1"/>
  <c r="V16" i="1" s="1"/>
  <c r="W16" i="1"/>
  <c r="U17" i="1"/>
  <c r="V17" i="1" s="1"/>
  <c r="W17" i="1"/>
  <c r="U18" i="1"/>
  <c r="V18" i="1"/>
  <c r="W18" i="1"/>
  <c r="U19" i="1"/>
  <c r="W19" i="1"/>
  <c r="U20" i="1"/>
  <c r="V20" i="1" s="1"/>
  <c r="W20" i="1"/>
  <c r="A21" i="1"/>
  <c r="U21" i="1"/>
  <c r="V21" i="1" s="1"/>
  <c r="W21" i="1"/>
  <c r="A22" i="1"/>
  <c r="U22" i="1"/>
  <c r="V22" i="1" s="1"/>
  <c r="W22" i="1"/>
  <c r="A23" i="1"/>
  <c r="U23" i="1"/>
  <c r="V23" i="1" s="1"/>
  <c r="W23" i="1"/>
  <c r="A24" i="1"/>
  <c r="U24" i="1"/>
  <c r="V24" i="1" s="1"/>
  <c r="W24" i="1"/>
  <c r="A25" i="1"/>
  <c r="U25" i="1"/>
  <c r="V25" i="1" s="1"/>
  <c r="W25" i="1"/>
  <c r="A26" i="1"/>
  <c r="U26" i="1"/>
  <c r="V26" i="1" s="1"/>
  <c r="W26" i="1"/>
  <c r="A27" i="1"/>
  <c r="U27" i="1"/>
  <c r="V27" i="1" s="1"/>
  <c r="W27" i="1"/>
  <c r="U28" i="1"/>
  <c r="V28" i="1"/>
  <c r="W28" i="1"/>
  <c r="U29" i="1"/>
  <c r="V29" i="1" s="1"/>
  <c r="W29" i="1"/>
  <c r="U30" i="1"/>
  <c r="V30" i="1" s="1"/>
  <c r="W30" i="1"/>
  <c r="U31" i="1"/>
  <c r="V31" i="1" s="1"/>
  <c r="W31" i="1"/>
  <c r="U32" i="1"/>
  <c r="V32" i="1"/>
  <c r="W32" i="1"/>
  <c r="U33" i="1"/>
  <c r="V33" i="1" s="1"/>
  <c r="W33" i="1"/>
  <c r="U34" i="1"/>
  <c r="V34" i="1" s="1"/>
  <c r="W34" i="1"/>
  <c r="U35" i="1"/>
  <c r="V35" i="1" s="1"/>
  <c r="W35" i="1"/>
  <c r="U36" i="1"/>
  <c r="V36" i="1"/>
  <c r="W36" i="1"/>
  <c r="A37" i="1"/>
  <c r="U37" i="1"/>
  <c r="V37" i="1"/>
  <c r="W37" i="1"/>
  <c r="A38" i="1"/>
  <c r="U38" i="1"/>
  <c r="V38" i="1"/>
  <c r="W38" i="1"/>
  <c r="A39" i="1"/>
  <c r="U39" i="1"/>
  <c r="V39" i="1"/>
  <c r="W39" i="1"/>
  <c r="A40" i="1"/>
  <c r="U40" i="1"/>
  <c r="V40" i="1"/>
  <c r="W40" i="1"/>
  <c r="A41" i="1"/>
  <c r="U41" i="1"/>
  <c r="V41" i="1"/>
  <c r="W41" i="1"/>
  <c r="U42" i="1"/>
  <c r="V42" i="1" s="1"/>
  <c r="W42" i="1"/>
  <c r="A43" i="1"/>
  <c r="U43" i="1"/>
  <c r="V43" i="1" s="1"/>
  <c r="W43" i="1"/>
  <c r="A44" i="1"/>
  <c r="U44" i="1"/>
  <c r="V44" i="1" s="1"/>
  <c r="W44" i="1"/>
  <c r="A45" i="1"/>
  <c r="U45" i="1"/>
  <c r="V45" i="1" s="1"/>
  <c r="W45" i="1"/>
  <c r="A46" i="1"/>
  <c r="U46" i="1"/>
  <c r="V46" i="1" s="1"/>
  <c r="W46" i="1"/>
  <c r="A47" i="1"/>
  <c r="U47" i="1"/>
  <c r="V47" i="1" s="1"/>
  <c r="W47" i="1"/>
  <c r="A48" i="1"/>
  <c r="U48" i="1"/>
  <c r="V48" i="1" s="1"/>
  <c r="W48" i="1"/>
  <c r="A49" i="1"/>
  <c r="U49" i="1"/>
  <c r="V49" i="1" s="1"/>
  <c r="W49" i="1"/>
  <c r="U50" i="1"/>
  <c r="V50" i="1" s="1"/>
  <c r="W50" i="1"/>
  <c r="U51" i="1"/>
  <c r="V51" i="1" s="1"/>
  <c r="W51" i="1"/>
  <c r="U52" i="1"/>
  <c r="V52" i="1"/>
  <c r="W52" i="1"/>
  <c r="U53" i="1"/>
  <c r="V53" i="1" s="1"/>
  <c r="W53" i="1"/>
  <c r="U54" i="1"/>
  <c r="V54" i="1" s="1"/>
  <c r="W54" i="1"/>
  <c r="U55" i="1"/>
  <c r="V55" i="1" s="1"/>
  <c r="W55" i="1"/>
  <c r="U56" i="1"/>
  <c r="V56" i="1"/>
  <c r="W56" i="1"/>
  <c r="U57" i="1"/>
  <c r="V57" i="1" s="1"/>
  <c r="W57" i="1"/>
  <c r="U58" i="1"/>
  <c r="V58" i="1" s="1"/>
  <c r="W58" i="1"/>
  <c r="U59" i="1"/>
  <c r="V59" i="1" s="1"/>
  <c r="W59" i="1"/>
  <c r="U60" i="1"/>
  <c r="V60" i="1"/>
  <c r="W60" i="1"/>
  <c r="U61" i="1"/>
  <c r="V61" i="1" s="1"/>
  <c r="W61" i="1"/>
  <c r="U62" i="1"/>
  <c r="V62" i="1" s="1"/>
  <c r="W62" i="1"/>
  <c r="U63" i="1"/>
  <c r="V63" i="1" s="1"/>
  <c r="W63" i="1"/>
  <c r="U64" i="1"/>
  <c r="V64" i="1"/>
  <c r="W64" i="1"/>
  <c r="A65" i="1"/>
  <c r="U65" i="1"/>
  <c r="V65" i="1"/>
  <c r="W65" i="1"/>
  <c r="A66" i="1"/>
  <c r="U66" i="1"/>
  <c r="V66" i="1"/>
  <c r="W66" i="1"/>
  <c r="U67" i="1"/>
  <c r="V67" i="1" s="1"/>
  <c r="W67" i="1"/>
  <c r="U68" i="1"/>
  <c r="V68" i="1" s="1"/>
  <c r="W68" i="1"/>
  <c r="U69" i="1"/>
  <c r="V69" i="1" s="1"/>
  <c r="W69" i="1"/>
  <c r="U70" i="1"/>
  <c r="V70" i="1"/>
  <c r="W70" i="1"/>
  <c r="U71" i="1"/>
  <c r="V71" i="1" s="1"/>
  <c r="W71" i="1"/>
  <c r="A72" i="1"/>
  <c r="U72" i="1"/>
  <c r="V72" i="1" s="1"/>
  <c r="W72" i="1"/>
  <c r="U73" i="1"/>
  <c r="V73" i="1" s="1"/>
  <c r="W73" i="1"/>
  <c r="U74" i="1"/>
  <c r="V74" i="1" s="1"/>
  <c r="W74" i="1"/>
  <c r="U75" i="1"/>
  <c r="V75" i="1"/>
  <c r="W75" i="1"/>
  <c r="U76" i="1"/>
  <c r="V76" i="1" s="1"/>
  <c r="W76" i="1"/>
  <c r="A77" i="1"/>
  <c r="U77" i="1"/>
  <c r="V77" i="1" s="1"/>
  <c r="W77" i="1"/>
  <c r="A78" i="1"/>
  <c r="U78" i="1"/>
  <c r="V78" i="1" s="1"/>
  <c r="W78" i="1"/>
  <c r="U79" i="1"/>
  <c r="W79" i="1"/>
  <c r="U80" i="1"/>
  <c r="V80" i="1"/>
  <c r="W80" i="1"/>
  <c r="A81" i="1"/>
  <c r="U81" i="1"/>
  <c r="V81" i="1"/>
  <c r="W81" i="1"/>
  <c r="A82" i="1"/>
  <c r="U82" i="1"/>
  <c r="V82" i="1"/>
  <c r="W82" i="1"/>
  <c r="A83" i="1"/>
  <c r="U83" i="1"/>
  <c r="V83" i="1"/>
  <c r="W83" i="1"/>
  <c r="U84" i="1"/>
  <c r="V84" i="1" s="1"/>
  <c r="W84" i="1"/>
  <c r="U85" i="1"/>
  <c r="V85" i="1" s="1"/>
  <c r="W85" i="1"/>
  <c r="U86" i="1"/>
  <c r="V86" i="1" s="1"/>
  <c r="W86" i="1"/>
  <c r="U87" i="1"/>
  <c r="V87" i="1"/>
  <c r="W87" i="1"/>
  <c r="U88" i="1"/>
  <c r="V88" i="1" s="1"/>
  <c r="W88" i="1"/>
  <c r="A89" i="1"/>
  <c r="U89" i="1"/>
  <c r="V89" i="1" s="1"/>
  <c r="W89" i="1"/>
  <c r="A90" i="1"/>
  <c r="U90" i="1"/>
  <c r="V90" i="1" s="1"/>
  <c r="W90" i="1"/>
  <c r="A91" i="1"/>
  <c r="U91" i="1"/>
  <c r="V91" i="1" s="1"/>
  <c r="W91" i="1"/>
  <c r="A92" i="1"/>
  <c r="U92" i="1"/>
  <c r="V92" i="1" s="1"/>
  <c r="W92" i="1"/>
  <c r="U93" i="1"/>
  <c r="V93" i="1" s="1"/>
  <c r="W93" i="1"/>
  <c r="U94" i="1"/>
  <c r="V94" i="1" s="1"/>
  <c r="W94" i="1"/>
  <c r="U95" i="1"/>
  <c r="V95" i="1"/>
  <c r="W95" i="1"/>
  <c r="U96" i="1"/>
  <c r="V96" i="1" s="1"/>
  <c r="W96" i="1"/>
  <c r="A97" i="1"/>
  <c r="U97" i="1"/>
  <c r="V97" i="1" s="1"/>
  <c r="W97" i="1"/>
  <c r="U98" i="1"/>
  <c r="V98" i="1" s="1"/>
  <c r="W98" i="1"/>
  <c r="U99" i="1"/>
  <c r="V99" i="1" s="1"/>
  <c r="W99" i="1"/>
  <c r="A100" i="1"/>
  <c r="U100" i="1"/>
  <c r="V100" i="1" s="1"/>
  <c r="W100" i="1"/>
  <c r="A101" i="1"/>
  <c r="U101" i="1"/>
  <c r="V101" i="1" s="1"/>
  <c r="W101" i="1"/>
  <c r="U102" i="1"/>
  <c r="V102" i="1"/>
  <c r="W102" i="1"/>
  <c r="U103" i="1"/>
  <c r="V103" i="1" s="1"/>
  <c r="W103" i="1"/>
  <c r="U104" i="1"/>
  <c r="V104" i="1" s="1"/>
  <c r="W104" i="1"/>
  <c r="U105" i="1"/>
  <c r="V105" i="1" s="1"/>
  <c r="W105" i="1"/>
  <c r="U106" i="1"/>
  <c r="V106" i="1"/>
  <c r="W106" i="1"/>
  <c r="U107" i="1"/>
  <c r="V107" i="1" s="1"/>
  <c r="W107" i="1"/>
  <c r="U108" i="1"/>
  <c r="V108" i="1" s="1"/>
  <c r="W108" i="1"/>
  <c r="U109" i="1"/>
  <c r="V109" i="1" s="1"/>
  <c r="W109" i="1"/>
  <c r="U110" i="1"/>
  <c r="V110" i="1"/>
  <c r="W110" i="1"/>
  <c r="U111" i="1"/>
  <c r="V111" i="1" s="1"/>
  <c r="W111" i="1"/>
  <c r="U112" i="1"/>
  <c r="V112" i="1" s="1"/>
  <c r="W112" i="1"/>
  <c r="U113" i="1"/>
  <c r="W113" i="1"/>
  <c r="U114" i="1"/>
  <c r="V114" i="1" s="1"/>
  <c r="W114" i="1"/>
  <c r="U115" i="1"/>
  <c r="V115" i="1" s="1"/>
  <c r="W115" i="1"/>
  <c r="A116" i="1"/>
  <c r="U116" i="1"/>
  <c r="V116" i="1" s="1"/>
  <c r="W116" i="1"/>
  <c r="U117" i="1"/>
  <c r="V117" i="1" s="1"/>
  <c r="W117" i="1"/>
  <c r="U118" i="1"/>
  <c r="V118" i="1"/>
  <c r="W118" i="1"/>
  <c r="A119" i="1"/>
  <c r="U119" i="1"/>
  <c r="V119" i="1"/>
  <c r="W119" i="1"/>
  <c r="U120" i="1"/>
  <c r="V120" i="1" s="1"/>
  <c r="W120" i="1"/>
  <c r="U121" i="1"/>
  <c r="W121" i="1"/>
  <c r="U122" i="1"/>
  <c r="W122" i="1"/>
  <c r="U123" i="1"/>
  <c r="W123" i="1"/>
  <c r="U124" i="1"/>
  <c r="W124" i="1"/>
  <c r="U125" i="1"/>
  <c r="W125" i="1"/>
  <c r="U126" i="1"/>
  <c r="W126" i="1"/>
  <c r="U127" i="1"/>
  <c r="W127" i="1"/>
  <c r="U128" i="1"/>
  <c r="W128" i="1"/>
  <c r="A129" i="1"/>
  <c r="U129" i="1"/>
  <c r="V129" i="1" s="1"/>
  <c r="W129" i="1"/>
  <c r="A130" i="1"/>
  <c r="U130" i="1"/>
  <c r="V130" i="1" s="1"/>
  <c r="W130" i="1"/>
  <c r="A131" i="1"/>
  <c r="U131" i="1"/>
  <c r="V131" i="1" s="1"/>
  <c r="W131" i="1"/>
  <c r="A132" i="1"/>
  <c r="U132" i="1"/>
  <c r="V132" i="1" s="1"/>
  <c r="W132" i="1"/>
  <c r="A133" i="1"/>
  <c r="U133" i="1"/>
  <c r="V133" i="1" s="1"/>
  <c r="W133" i="1"/>
  <c r="A134" i="1"/>
  <c r="U134" i="1"/>
  <c r="V134" i="1" s="1"/>
  <c r="W134" i="1"/>
  <c r="A135" i="1"/>
  <c r="U135" i="1"/>
  <c r="V135" i="1" s="1"/>
  <c r="W135" i="1"/>
  <c r="A136" i="1"/>
  <c r="U136" i="1"/>
  <c r="V136" i="1" s="1"/>
  <c r="W136" i="1"/>
  <c r="A137" i="1"/>
  <c r="U137" i="1"/>
  <c r="V137" i="1" s="1"/>
  <c r="W137" i="1"/>
  <c r="A138" i="1"/>
  <c r="U138" i="1"/>
  <c r="V138" i="1" s="1"/>
  <c r="W138" i="1"/>
  <c r="A139" i="1"/>
  <c r="U139" i="1"/>
  <c r="W139" i="1"/>
  <c r="A140" i="1"/>
  <c r="U140" i="1"/>
  <c r="W140" i="1"/>
  <c r="U141" i="1"/>
  <c r="V141" i="1"/>
  <c r="W141" i="1"/>
  <c r="U142" i="1"/>
  <c r="W142" i="1"/>
  <c r="A143" i="1"/>
  <c r="U143" i="1"/>
  <c r="V143" i="1" s="1"/>
  <c r="W143" i="1"/>
  <c r="A144" i="1"/>
  <c r="U144" i="1"/>
  <c r="V144" i="1" s="1"/>
  <c r="W144" i="1"/>
  <c r="A145" i="1"/>
  <c r="U145" i="1"/>
  <c r="V145" i="1" s="1"/>
  <c r="W145" i="1"/>
  <c r="U146" i="1"/>
  <c r="V146" i="1" s="1"/>
  <c r="W146" i="1"/>
  <c r="U147" i="1"/>
  <c r="V147" i="1"/>
  <c r="W147" i="1"/>
  <c r="U148" i="1"/>
  <c r="V148" i="1" s="1"/>
  <c r="W148" i="1"/>
  <c r="U149" i="1"/>
  <c r="V149" i="1"/>
  <c r="W149" i="1"/>
  <c r="U150" i="1"/>
  <c r="V150" i="1" s="1"/>
  <c r="W150" i="1"/>
  <c r="U151" i="1"/>
  <c r="V151" i="1"/>
  <c r="W151" i="1"/>
  <c r="U152" i="1"/>
  <c r="V152" i="1" s="1"/>
  <c r="W152" i="1"/>
  <c r="U153" i="1"/>
  <c r="V153" i="1"/>
  <c r="W153" i="1"/>
  <c r="A154" i="1"/>
  <c r="U154" i="1"/>
  <c r="V154" i="1"/>
  <c r="W154" i="1"/>
  <c r="A155" i="1"/>
  <c r="U155" i="1"/>
  <c r="V155" i="1"/>
  <c r="W155" i="1"/>
  <c r="A156" i="1"/>
  <c r="U156" i="1"/>
  <c r="V156" i="1"/>
  <c r="W156" i="1"/>
  <c r="A157" i="1"/>
  <c r="U157" i="1"/>
  <c r="V157" i="1"/>
  <c r="W157" i="1"/>
  <c r="A158" i="1"/>
  <c r="A160" i="1" s="1"/>
  <c r="A162" i="1" s="1"/>
  <c r="A164" i="1" s="1"/>
  <c r="A166" i="1" s="1"/>
  <c r="A168" i="1" s="1"/>
  <c r="U158" i="1"/>
  <c r="W158" i="1"/>
  <c r="U159" i="1"/>
  <c r="V159" i="1"/>
  <c r="W159" i="1"/>
  <c r="U160" i="1"/>
  <c r="V160" i="1"/>
  <c r="W160" i="1"/>
  <c r="U161" i="1"/>
  <c r="V161" i="1" s="1"/>
  <c r="W161" i="1"/>
  <c r="U162" i="1"/>
  <c r="W162" i="1"/>
  <c r="U163" i="1"/>
  <c r="V163" i="1" s="1"/>
  <c r="W163" i="1"/>
  <c r="U164" i="1"/>
  <c r="V164" i="1" s="1"/>
  <c r="W164" i="1"/>
  <c r="U165" i="1"/>
  <c r="V165" i="1"/>
  <c r="W165" i="1"/>
  <c r="U166" i="1"/>
  <c r="V166" i="1"/>
  <c r="W166" i="1"/>
  <c r="U167" i="1"/>
  <c r="V167" i="1" s="1"/>
  <c r="W167" i="1"/>
  <c r="U168" i="1"/>
  <c r="V168" i="1" s="1"/>
  <c r="W168" i="1"/>
  <c r="U169" i="1"/>
  <c r="V169" i="1"/>
  <c r="W169" i="1"/>
  <c r="A170" i="1"/>
  <c r="U170" i="1"/>
  <c r="V170" i="1"/>
  <c r="W170" i="1"/>
  <c r="U171" i="1"/>
  <c r="V171" i="1" s="1"/>
  <c r="W171" i="1"/>
  <c r="U172" i="1"/>
  <c r="V172" i="1"/>
  <c r="W172" i="1"/>
  <c r="U173" i="1"/>
  <c r="V173" i="1" s="1"/>
  <c r="W173" i="1"/>
  <c r="U174" i="1"/>
  <c r="V174" i="1"/>
  <c r="W174" i="1"/>
  <c r="A175" i="1"/>
  <c r="U175" i="1"/>
  <c r="V175" i="1"/>
  <c r="W175" i="1"/>
  <c r="U176" i="1"/>
  <c r="V176" i="1" s="1"/>
  <c r="W176" i="1"/>
  <c r="U177" i="1"/>
  <c r="V177" i="1"/>
  <c r="W177" i="1"/>
  <c r="U178" i="1"/>
  <c r="V178" i="1" s="1"/>
  <c r="W178" i="1"/>
  <c r="U179" i="1"/>
  <c r="V179" i="1"/>
  <c r="W179" i="1"/>
  <c r="A180" i="1"/>
  <c r="U180" i="1"/>
  <c r="V180" i="1"/>
  <c r="W180" i="1"/>
  <c r="A181" i="1"/>
  <c r="U181" i="1"/>
  <c r="V181" i="1"/>
  <c r="W181" i="1"/>
  <c r="U182" i="1"/>
  <c r="V182" i="1" s="1"/>
  <c r="W182" i="1"/>
  <c r="U183" i="1"/>
  <c r="V183" i="1"/>
  <c r="W183" i="1"/>
  <c r="U184" i="1"/>
  <c r="V184" i="1" s="1"/>
  <c r="W184" i="1"/>
  <c r="U185" i="1"/>
  <c r="V185" i="1"/>
  <c r="W185" i="1"/>
  <c r="U186" i="1"/>
  <c r="V186" i="1" s="1"/>
  <c r="W186" i="1"/>
  <c r="U187" i="1"/>
  <c r="V187" i="1"/>
  <c r="W187" i="1"/>
  <c r="U188" i="1"/>
  <c r="V188" i="1" s="1"/>
  <c r="W188" i="1"/>
  <c r="A189" i="1"/>
  <c r="U189" i="1"/>
  <c r="V189" i="1" s="1"/>
  <c r="W189" i="1"/>
  <c r="U190" i="1"/>
  <c r="V190" i="1"/>
  <c r="W190" i="1"/>
  <c r="U191" i="1"/>
  <c r="V191" i="1" s="1"/>
  <c r="W191" i="1"/>
  <c r="U192" i="1"/>
  <c r="V192" i="1"/>
  <c r="W192" i="1"/>
  <c r="U193" i="1"/>
  <c r="V193" i="1" s="1"/>
  <c r="W193" i="1"/>
  <c r="U194" i="1"/>
  <c r="V194" i="1"/>
  <c r="W194" i="1"/>
  <c r="U195" i="1"/>
  <c r="V195" i="1" s="1"/>
  <c r="W195" i="1"/>
  <c r="A196" i="1"/>
  <c r="U196" i="1"/>
  <c r="V196" i="1" s="1"/>
  <c r="W196" i="1"/>
  <c r="A197" i="1"/>
  <c r="U197" i="1"/>
  <c r="V197" i="1" s="1"/>
  <c r="W197" i="1"/>
  <c r="A198" i="1"/>
  <c r="U198" i="1"/>
  <c r="V198" i="1" s="1"/>
  <c r="W198" i="1"/>
  <c r="A199" i="1"/>
  <c r="U199" i="1"/>
  <c r="V199" i="1" s="1"/>
  <c r="W199" i="1"/>
  <c r="A200" i="1"/>
  <c r="U200" i="1"/>
  <c r="V200" i="1" s="1"/>
  <c r="W200" i="1"/>
  <c r="A201" i="1"/>
  <c r="U201" i="1"/>
  <c r="V201" i="1" s="1"/>
  <c r="W201" i="1"/>
  <c r="A202" i="1"/>
  <c r="U202" i="1"/>
  <c r="V202" i="1" s="1"/>
  <c r="W202" i="1"/>
  <c r="A203" i="1"/>
  <c r="U203" i="1"/>
  <c r="V203" i="1" s="1"/>
  <c r="W203" i="1"/>
  <c r="A204" i="1"/>
  <c r="U204" i="1"/>
  <c r="V204" i="1" s="1"/>
  <c r="W204" i="1"/>
  <c r="A205" i="1"/>
  <c r="U205" i="1"/>
  <c r="V205" i="1" s="1"/>
  <c r="W205" i="1"/>
  <c r="A206" i="1"/>
  <c r="U206" i="1"/>
  <c r="V206" i="1" s="1"/>
  <c r="W206" i="1"/>
  <c r="A207" i="1"/>
  <c r="U207" i="1"/>
  <c r="V207" i="1" s="1"/>
  <c r="W207" i="1"/>
  <c r="A208" i="1"/>
  <c r="U208" i="1"/>
  <c r="V208" i="1" s="1"/>
  <c r="W208" i="1"/>
  <c r="A209" i="1"/>
  <c r="U209" i="1"/>
  <c r="V209" i="1" s="1"/>
  <c r="W209" i="1"/>
  <c r="A210" i="1"/>
  <c r="U210" i="1"/>
  <c r="V210" i="1" s="1"/>
  <c r="W210" i="1"/>
  <c r="A211" i="1"/>
  <c r="U211" i="1"/>
  <c r="W211" i="1"/>
  <c r="U212" i="1"/>
  <c r="W212" i="1"/>
  <c r="A213" i="1"/>
  <c r="A214" i="1" s="1"/>
  <c r="A215" i="1" s="1"/>
  <c r="A216" i="1" s="1"/>
  <c r="A217" i="1" s="1"/>
  <c r="A218" i="1" s="1"/>
  <c r="A219" i="1" s="1"/>
  <c r="A222" i="1" s="1"/>
  <c r="A224" i="1" s="1"/>
  <c r="A225" i="1" s="1"/>
  <c r="A226" i="1" s="1"/>
  <c r="U213" i="1"/>
  <c r="W213" i="1"/>
  <c r="U214" i="1"/>
  <c r="W214" i="1"/>
  <c r="U215" i="1"/>
  <c r="W215" i="1"/>
  <c r="U216" i="1"/>
  <c r="W216" i="1"/>
  <c r="U217" i="1"/>
  <c r="W217" i="1"/>
  <c r="U218" i="1"/>
  <c r="V218" i="1" s="1"/>
  <c r="W218" i="1"/>
  <c r="U219" i="1"/>
  <c r="V219" i="1" s="1"/>
  <c r="W219" i="1"/>
  <c r="U220" i="1"/>
  <c r="V220" i="1"/>
  <c r="W220" i="1"/>
  <c r="U221" i="1"/>
  <c r="V221" i="1" s="1"/>
  <c r="W221" i="1"/>
  <c r="U222" i="1"/>
  <c r="V222" i="1" s="1"/>
  <c r="W222" i="1"/>
  <c r="U223" i="1"/>
  <c r="V223" i="1"/>
  <c r="W223" i="1"/>
  <c r="U224" i="1"/>
  <c r="V224" i="1"/>
  <c r="W224" i="1"/>
  <c r="U225" i="1"/>
  <c r="V225" i="1"/>
  <c r="W225" i="1"/>
  <c r="U226" i="1"/>
  <c r="V226" i="1"/>
  <c r="W226" i="1"/>
  <c r="U227" i="1"/>
  <c r="V227" i="1" s="1"/>
  <c r="W227" i="1"/>
  <c r="U228" i="1"/>
  <c r="V228" i="1"/>
  <c r="W228" i="1"/>
  <c r="U229" i="1"/>
  <c r="V229" i="1" s="1"/>
  <c r="W229" i="1"/>
  <c r="U230" i="1"/>
  <c r="V230" i="1"/>
  <c r="W230" i="1"/>
  <c r="U231" i="1"/>
  <c r="V231" i="1" s="1"/>
  <c r="W231" i="1"/>
  <c r="U232" i="1"/>
  <c r="V232" i="1"/>
  <c r="W232" i="1"/>
  <c r="U233" i="1"/>
  <c r="V233" i="1" s="1"/>
  <c r="W233" i="1"/>
  <c r="U234" i="1"/>
  <c r="V234" i="1"/>
  <c r="W234" i="1"/>
  <c r="U235" i="1"/>
  <c r="V235" i="1" s="1"/>
  <c r="W235" i="1"/>
  <c r="U236" i="1"/>
  <c r="W236" i="1"/>
  <c r="U237" i="1"/>
  <c r="V237" i="1"/>
  <c r="U238" i="1"/>
  <c r="W238" i="1"/>
  <c r="U239" i="1"/>
  <c r="V239" i="1"/>
  <c r="U240" i="1"/>
  <c r="V240" i="1"/>
  <c r="W240" i="1"/>
  <c r="U241" i="1"/>
  <c r="V241" i="1" s="1"/>
  <c r="W241" i="1"/>
  <c r="U242" i="1"/>
  <c r="V242" i="1"/>
  <c r="W242" i="1"/>
  <c r="U243" i="1"/>
  <c r="V243" i="1" s="1"/>
  <c r="W243" i="1"/>
  <c r="U244" i="1"/>
  <c r="U245" i="1"/>
  <c r="V245" i="1" s="1"/>
  <c r="W245" i="1"/>
  <c r="U246" i="1"/>
  <c r="V246" i="1"/>
  <c r="W246" i="1"/>
  <c r="U247" i="1"/>
  <c r="V247" i="1" s="1"/>
  <c r="W247" i="1"/>
  <c r="U248" i="1"/>
  <c r="V248" i="1"/>
  <c r="W248" i="1"/>
  <c r="U249" i="1"/>
  <c r="V249" i="1" s="1"/>
  <c r="W249" i="1"/>
  <c r="U250" i="1"/>
  <c r="V250" i="1"/>
  <c r="W250" i="1"/>
  <c r="U251" i="1"/>
  <c r="V251" i="1" s="1"/>
  <c r="W251" i="1"/>
  <c r="U252" i="1"/>
  <c r="V252" i="1"/>
  <c r="W252" i="1"/>
  <c r="U253" i="1"/>
  <c r="V253" i="1" s="1"/>
  <c r="W253" i="1"/>
  <c r="U254" i="1"/>
  <c r="V254" i="1"/>
  <c r="W254" i="1"/>
  <c r="U255" i="1"/>
  <c r="V255" i="1" s="1"/>
  <c r="W255" i="1"/>
  <c r="U256" i="1"/>
  <c r="V256" i="1"/>
  <c r="W256" i="1"/>
  <c r="A257" i="1"/>
  <c r="U257" i="1"/>
  <c r="V257" i="1"/>
  <c r="W257" i="1"/>
  <c r="A258" i="1"/>
  <c r="U258" i="1"/>
  <c r="V258" i="1"/>
  <c r="W258" i="1"/>
  <c r="A259" i="1"/>
  <c r="U259" i="1"/>
  <c r="V259" i="1"/>
  <c r="W259" i="1"/>
  <c r="U260" i="1"/>
  <c r="V260" i="1" s="1"/>
  <c r="W260" i="1"/>
  <c r="A261" i="1"/>
  <c r="U261" i="1"/>
  <c r="V261" i="1" s="1"/>
  <c r="W261" i="1"/>
  <c r="A262" i="1"/>
  <c r="U262" i="1"/>
  <c r="V262" i="1" s="1"/>
  <c r="W262" i="1"/>
  <c r="U263" i="1"/>
  <c r="V263" i="1"/>
  <c r="W263" i="1"/>
  <c r="U264" i="1"/>
  <c r="V264" i="1" s="1"/>
  <c r="W264" i="1"/>
  <c r="A265" i="1"/>
  <c r="U265" i="1"/>
  <c r="V265" i="1" s="1"/>
  <c r="W265" i="1"/>
  <c r="U266" i="1"/>
  <c r="V266" i="1"/>
  <c r="W266" i="1"/>
  <c r="A267" i="1"/>
  <c r="U267" i="1"/>
  <c r="V267" i="1"/>
  <c r="W267" i="1"/>
  <c r="U268" i="1"/>
  <c r="V268" i="1" s="1"/>
  <c r="W268" i="1"/>
  <c r="U269" i="1"/>
  <c r="V269" i="1"/>
  <c r="W269" i="1"/>
  <c r="A270" i="1"/>
  <c r="U270" i="1"/>
  <c r="V270" i="1"/>
  <c r="W270" i="1"/>
  <c r="A271" i="1"/>
  <c r="U271" i="1"/>
  <c r="V271" i="1"/>
  <c r="W271" i="1"/>
  <c r="A272" i="1"/>
  <c r="A274" i="1" s="1"/>
  <c r="U274" i="1"/>
  <c r="V274" i="1" s="1"/>
  <c r="W274" i="1"/>
  <c r="U275" i="1"/>
  <c r="V275" i="1"/>
  <c r="W275" i="1"/>
  <c r="U276" i="1"/>
  <c r="V276" i="1" s="1"/>
  <c r="W276" i="1"/>
  <c r="U277" i="1"/>
  <c r="V277" i="1"/>
  <c r="W277" i="1"/>
  <c r="U278" i="1"/>
  <c r="V278" i="1" s="1"/>
  <c r="W278" i="1"/>
  <c r="U279" i="1"/>
  <c r="V279" i="1"/>
  <c r="W279" i="1"/>
  <c r="U280" i="1"/>
  <c r="V280" i="1" s="1"/>
  <c r="W280" i="1"/>
  <c r="U281" i="1"/>
  <c r="V281" i="1"/>
  <c r="W281" i="1"/>
  <c r="U282" i="1"/>
  <c r="V282" i="1" s="1"/>
  <c r="W282" i="1"/>
  <c r="A283" i="1"/>
  <c r="U283" i="1"/>
  <c r="V283" i="1" s="1"/>
  <c r="W283" i="1"/>
  <c r="U284" i="1"/>
  <c r="V284" i="1"/>
  <c r="W284" i="1"/>
  <c r="A285" i="1"/>
  <c r="A287" i="1" s="1"/>
  <c r="U285" i="1"/>
  <c r="V285" i="1"/>
  <c r="W285" i="1"/>
  <c r="U286" i="1"/>
  <c r="V286" i="1" s="1"/>
  <c r="W286" i="1"/>
  <c r="U287" i="1"/>
  <c r="V287" i="1" s="1"/>
  <c r="W287" i="1"/>
  <c r="U288" i="1"/>
  <c r="V288" i="1"/>
  <c r="W288" i="1"/>
  <c r="U289" i="1"/>
  <c r="V289" i="1" s="1"/>
  <c r="W289" i="1"/>
  <c r="U291" i="1"/>
  <c r="U292" i="1"/>
  <c r="U293" i="1"/>
  <c r="U294" i="1"/>
  <c r="U295" i="1"/>
  <c r="U297" i="1"/>
  <c r="A298" i="1"/>
  <c r="A300" i="1" s="1"/>
  <c r="U299" i="1"/>
  <c r="U301" i="1"/>
  <c r="A302" i="1"/>
  <c r="A303" i="1"/>
  <c r="A304" i="1" s="1"/>
  <c r="A305" i="1" s="1"/>
  <c r="A307" i="1" s="1"/>
  <c r="A309" i="1" s="1"/>
  <c r="A311" i="1" s="1"/>
  <c r="A312" i="1" s="1"/>
  <c r="A313" i="1" s="1"/>
  <c r="A314" i="1" s="1"/>
  <c r="A316" i="1" s="1"/>
  <c r="A317" i="1" s="1"/>
  <c r="A318" i="1" s="1"/>
  <c r="A319" i="1" s="1"/>
  <c r="A321" i="1" s="1"/>
  <c r="A322" i="1" s="1"/>
  <c r="A323" i="1" s="1"/>
  <c r="A324" i="1" s="1"/>
  <c r="A325" i="1" s="1"/>
  <c r="A326" i="1" s="1"/>
  <c r="U306" i="1"/>
  <c r="U325" i="1"/>
  <c r="U326" i="1"/>
  <c r="U327" i="1"/>
  <c r="Y330" i="1"/>
  <c r="D332" i="1"/>
  <c r="F332" i="1"/>
  <c r="I332" i="1"/>
  <c r="J332" i="1"/>
  <c r="K332" i="1"/>
  <c r="L332" i="1"/>
  <c r="L335" i="1" s="1"/>
  <c r="D333" i="1"/>
  <c r="F333" i="1"/>
  <c r="F335" i="1" s="1"/>
  <c r="I333" i="1"/>
  <c r="J333" i="1"/>
  <c r="K333" i="1"/>
  <c r="L333" i="1"/>
  <c r="D334" i="1"/>
  <c r="I334" i="1"/>
  <c r="J334" i="1"/>
  <c r="K334" i="1"/>
  <c r="K335" i="1" s="1"/>
  <c r="L334" i="1"/>
  <c r="D335" i="1"/>
  <c r="I335" i="1"/>
  <c r="J335" i="1"/>
  <c r="D337" i="1"/>
  <c r="C340" i="1"/>
  <c r="D340" i="1"/>
  <c r="E340" i="1"/>
  <c r="F340" i="1"/>
  <c r="G340" i="1"/>
  <c r="I340" i="1"/>
  <c r="J340" i="1"/>
  <c r="L340" i="1"/>
  <c r="M340" i="1"/>
  <c r="N340" i="1"/>
  <c r="O340" i="1"/>
  <c r="P340" i="1"/>
  <c r="Q340" i="1"/>
  <c r="R340" i="1"/>
  <c r="C341" i="1"/>
  <c r="D341" i="1"/>
  <c r="E341" i="1"/>
  <c r="F341" i="1"/>
  <c r="G341" i="1"/>
  <c r="I341" i="1"/>
  <c r="J341" i="1"/>
  <c r="L341" i="1"/>
  <c r="M341" i="1"/>
  <c r="N341" i="1"/>
  <c r="O341" i="1"/>
  <c r="P341" i="1"/>
  <c r="Q341" i="1"/>
  <c r="R341" i="1"/>
  <c r="C342" i="1"/>
  <c r="D342" i="1"/>
  <c r="E342" i="1"/>
  <c r="F342" i="1"/>
  <c r="G342" i="1"/>
  <c r="I342" i="1"/>
  <c r="J342" i="1"/>
  <c r="L342" i="1"/>
  <c r="M342" i="1"/>
  <c r="N342" i="1"/>
  <c r="O342" i="1"/>
  <c r="P342" i="1"/>
  <c r="Q342" i="1"/>
  <c r="R342" i="1"/>
  <c r="C343" i="1"/>
  <c r="D343" i="1"/>
  <c r="E343" i="1"/>
  <c r="F343" i="1"/>
  <c r="G343" i="1"/>
  <c r="I343" i="1"/>
  <c r="J343" i="1"/>
  <c r="L343" i="1"/>
  <c r="M343" i="1"/>
  <c r="N343" i="1"/>
  <c r="O343" i="1"/>
  <c r="P343" i="1"/>
  <c r="Q343" i="1"/>
  <c r="R343" i="1"/>
  <c r="C344" i="1"/>
  <c r="D344" i="1"/>
  <c r="E344" i="1"/>
  <c r="F344" i="1"/>
  <c r="G344" i="1"/>
  <c r="J344" i="1" s="1"/>
  <c r="I344" i="1"/>
  <c r="L344" i="1"/>
  <c r="M344" i="1"/>
  <c r="N344" i="1"/>
  <c r="O344" i="1"/>
  <c r="P344" i="1"/>
  <c r="Q344" i="1"/>
  <c r="R344" i="1"/>
  <c r="C345" i="1"/>
  <c r="D345" i="1"/>
  <c r="E345" i="1"/>
  <c r="F345" i="1"/>
  <c r="G345" i="1"/>
  <c r="I345" i="1"/>
  <c r="J345" i="1"/>
  <c r="L345" i="1"/>
  <c r="M345" i="1"/>
  <c r="N345" i="1"/>
  <c r="O345" i="1"/>
  <c r="P345" i="1"/>
  <c r="Q345" i="1"/>
  <c r="R345" i="1"/>
  <c r="C346" i="1"/>
  <c r="D346" i="1"/>
  <c r="E346" i="1"/>
  <c r="F346" i="1"/>
  <c r="J346" i="1" s="1"/>
  <c r="G346" i="1"/>
  <c r="I346" i="1"/>
  <c r="L346" i="1"/>
  <c r="M346" i="1"/>
  <c r="N346" i="1"/>
  <c r="O346" i="1"/>
  <c r="P346" i="1"/>
  <c r="Q346" i="1"/>
  <c r="R346" i="1"/>
  <c r="C347" i="1"/>
  <c r="D347" i="1"/>
  <c r="E347" i="1"/>
  <c r="F347" i="1"/>
  <c r="G347" i="1"/>
  <c r="I347" i="1"/>
  <c r="J347" i="1"/>
  <c r="L347" i="1"/>
  <c r="M347" i="1"/>
  <c r="N347" i="1"/>
  <c r="O347" i="1"/>
  <c r="P347" i="1"/>
  <c r="Q347" i="1"/>
  <c r="R347" i="1"/>
  <c r="C348" i="1"/>
  <c r="D348" i="1"/>
  <c r="E348" i="1"/>
  <c r="F348" i="1"/>
  <c r="G348" i="1"/>
  <c r="I348" i="1"/>
  <c r="J348" i="1"/>
  <c r="L348" i="1"/>
  <c r="M348" i="1"/>
  <c r="N348" i="1"/>
  <c r="O348" i="1"/>
  <c r="P348" i="1"/>
  <c r="Q348" i="1"/>
  <c r="R348" i="1"/>
  <c r="C349" i="1"/>
  <c r="D349" i="1"/>
  <c r="E349" i="1"/>
  <c r="F349" i="1"/>
  <c r="G349" i="1"/>
  <c r="J349" i="1" s="1"/>
  <c r="I349" i="1"/>
  <c r="L349" i="1"/>
  <c r="M349" i="1"/>
  <c r="N349" i="1"/>
  <c r="O349" i="1"/>
  <c r="P349" i="1"/>
  <c r="Q349" i="1"/>
  <c r="R349" i="1"/>
  <c r="C350" i="1"/>
  <c r="D350" i="1"/>
  <c r="E350" i="1"/>
  <c r="F350" i="1"/>
  <c r="G350" i="1"/>
  <c r="I350" i="1"/>
  <c r="J350" i="1"/>
  <c r="L350" i="1"/>
  <c r="M350" i="1"/>
  <c r="N350" i="1"/>
  <c r="O350" i="1"/>
  <c r="P350" i="1"/>
  <c r="Q350" i="1"/>
  <c r="R350" i="1"/>
  <c r="C351" i="1"/>
  <c r="D351" i="1"/>
  <c r="E351" i="1"/>
  <c r="F351" i="1"/>
  <c r="G351" i="1"/>
  <c r="I351" i="1"/>
  <c r="L351" i="1"/>
  <c r="M351" i="1"/>
  <c r="N351" i="1"/>
  <c r="O351" i="1"/>
  <c r="P351" i="1"/>
  <c r="Q351" i="1"/>
  <c r="Q353" i="1" s="1"/>
  <c r="R351" i="1"/>
  <c r="C352" i="1"/>
  <c r="D352" i="1"/>
  <c r="E352" i="1"/>
  <c r="F352" i="1"/>
  <c r="F353" i="1" s="1"/>
  <c r="G352" i="1"/>
  <c r="I352" i="1"/>
  <c r="J352" i="1"/>
  <c r="L352" i="1"/>
  <c r="L353" i="1" s="1"/>
  <c r="M352" i="1"/>
  <c r="N352" i="1"/>
  <c r="O352" i="1"/>
  <c r="P352" i="1"/>
  <c r="P353" i="1" s="1"/>
  <c r="Q352" i="1"/>
  <c r="R352" i="1"/>
  <c r="C353" i="1"/>
  <c r="D353" i="1"/>
  <c r="G353" i="1"/>
  <c r="I353" i="1"/>
  <c r="M353" i="1"/>
  <c r="N353" i="1"/>
  <c r="R353" i="1"/>
  <c r="L354" i="1"/>
  <c r="D360" i="1"/>
  <c r="E360" i="1"/>
  <c r="F360" i="1"/>
  <c r="G360" i="1"/>
  <c r="J360" i="1" s="1"/>
  <c r="K360" i="1"/>
  <c r="L360" i="1"/>
  <c r="D361" i="1"/>
  <c r="E361" i="1"/>
  <c r="F361" i="1"/>
  <c r="G361" i="1"/>
  <c r="J361" i="1"/>
  <c r="K361" i="1"/>
  <c r="L361" i="1"/>
  <c r="D362" i="1"/>
  <c r="E362" i="1"/>
  <c r="J362" i="1" s="1"/>
  <c r="F362" i="1"/>
  <c r="G362" i="1"/>
  <c r="K362" i="1"/>
  <c r="L362" i="1"/>
  <c r="D363" i="1"/>
  <c r="E363" i="1"/>
  <c r="F363" i="1"/>
  <c r="G363" i="1"/>
  <c r="J363" i="1"/>
  <c r="K363" i="1"/>
  <c r="L363" i="1"/>
  <c r="D364" i="1"/>
  <c r="E364" i="1"/>
  <c r="J364" i="1" s="1"/>
  <c r="F364" i="1"/>
  <c r="G364" i="1"/>
  <c r="K364" i="1"/>
  <c r="L364" i="1"/>
  <c r="D365" i="1"/>
  <c r="E365" i="1"/>
  <c r="F365" i="1"/>
  <c r="J365" i="1" s="1"/>
  <c r="G365" i="1"/>
  <c r="K365" i="1"/>
  <c r="L365" i="1"/>
  <c r="D366" i="1"/>
  <c r="E366" i="1"/>
  <c r="J366" i="1" s="1"/>
  <c r="F366" i="1"/>
  <c r="G366" i="1"/>
  <c r="K366" i="1"/>
  <c r="L366" i="1"/>
  <c r="D367" i="1"/>
  <c r="E367" i="1"/>
  <c r="F367" i="1"/>
  <c r="G367" i="1"/>
  <c r="J367" i="1"/>
  <c r="K367" i="1"/>
  <c r="L367" i="1"/>
  <c r="D368" i="1"/>
  <c r="E368" i="1"/>
  <c r="J368" i="1" s="1"/>
  <c r="F368" i="1"/>
  <c r="G368" i="1"/>
  <c r="K368" i="1"/>
  <c r="L368" i="1"/>
  <c r="D369" i="1"/>
  <c r="E369" i="1"/>
  <c r="F369" i="1"/>
  <c r="J369" i="1" s="1"/>
  <c r="G369" i="1"/>
  <c r="K369" i="1"/>
  <c r="L369" i="1"/>
  <c r="D370" i="1"/>
  <c r="E370" i="1"/>
  <c r="F370" i="1"/>
  <c r="G370" i="1"/>
  <c r="J370" i="1" s="1"/>
  <c r="K370" i="1"/>
  <c r="L370" i="1"/>
  <c r="D371" i="1"/>
  <c r="D373" i="1" s="1"/>
  <c r="E371" i="1"/>
  <c r="F371" i="1"/>
  <c r="G371" i="1"/>
  <c r="K371" i="1"/>
  <c r="K373" i="1" s="1"/>
  <c r="L371" i="1"/>
  <c r="D372" i="1"/>
  <c r="E372" i="1"/>
  <c r="J372" i="1" s="1"/>
  <c r="F372" i="1"/>
  <c r="G372" i="1"/>
  <c r="K372" i="1"/>
  <c r="L372" i="1"/>
  <c r="L373" i="1" s="1"/>
  <c r="F373" i="1"/>
  <c r="G373" i="1"/>
  <c r="G374" i="1" l="1"/>
  <c r="J373" i="1"/>
  <c r="J371" i="1"/>
  <c r="E373" i="1"/>
  <c r="O353" i="1"/>
  <c r="E353" i="1"/>
  <c r="G354" i="1" s="1"/>
  <c r="K346" i="1"/>
  <c r="J351" i="1"/>
  <c r="J336" i="1"/>
  <c r="J353" i="1"/>
</calcChain>
</file>

<file path=xl/comments1.xml><?xml version="1.0" encoding="utf-8"?>
<comments xmlns="http://schemas.openxmlformats.org/spreadsheetml/2006/main">
  <authors>
    <author>MARIA HELENA PEDRAZA</author>
    <author>CXHormaza</author>
  </authors>
  <commentList>
    <comment ref="I3" authorId="0" shapeId="0">
      <text>
        <r>
          <rPr>
            <b/>
            <sz val="9"/>
            <color indexed="81"/>
            <rFont val="Tahoma"/>
            <family val="2"/>
          </rPr>
          <t>Control Interno:</t>
        </r>
        <r>
          <rPr>
            <sz val="9"/>
            <color indexed="81"/>
            <rFont val="Tahoma"/>
            <family val="2"/>
          </rPr>
          <t xml:space="preserve">
Puede Combinarse, igual que la columna L, Presenta Plan de Mejoramiento</t>
        </r>
      </text>
    </comment>
    <comment ref="L32" authorId="0" shape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P120" authorId="1" shapeId="0">
      <text>
        <r>
          <rPr>
            <b/>
            <sz val="9"/>
            <color indexed="81"/>
            <rFont val="Tahoma"/>
            <family val="2"/>
          </rPr>
          <t>CXHormaza:</t>
        </r>
        <r>
          <rPr>
            <sz val="9"/>
            <color indexed="81"/>
            <rFont val="Tahoma"/>
            <family val="2"/>
          </rPr>
          <t xml:space="preserve">
Se ajusta fecha cambiando la inicial del 31 de marzo 2016.</t>
        </r>
      </text>
    </comment>
    <comment ref="O125" authorId="1" shapeId="0">
      <text>
        <r>
          <rPr>
            <b/>
            <sz val="9"/>
            <color indexed="81"/>
            <rFont val="Tahoma"/>
            <family val="2"/>
          </rPr>
          <t>CXHormaza:</t>
        </r>
        <r>
          <rPr>
            <sz val="9"/>
            <color indexed="81"/>
            <rFont val="Tahoma"/>
            <family val="2"/>
          </rPr>
          <t xml:space="preserve">
Se ajusto la numeración de la acción de 5 a 6</t>
        </r>
      </text>
    </comment>
    <comment ref="P169" authorId="0" shapeId="0">
      <text>
        <r>
          <rPr>
            <b/>
            <sz val="9"/>
            <color indexed="81"/>
            <rFont val="Tahoma"/>
            <family val="2"/>
          </rPr>
          <t>MARIA HELENA PEDRAZA:</t>
        </r>
        <r>
          <rPr>
            <sz val="9"/>
            <color indexed="81"/>
            <rFont val="Tahoma"/>
            <family val="2"/>
          </rPr>
          <t xml:space="preserve">
Se amplia fecha al 30may2016</t>
        </r>
      </text>
    </comment>
    <comment ref="P170" authorId="0" shapeId="0">
      <text>
        <r>
          <rPr>
            <b/>
            <sz val="9"/>
            <color indexed="81"/>
            <rFont val="Tahoma"/>
            <family val="2"/>
          </rPr>
          <t>MARIA HELENA PEDRAZA:</t>
        </r>
        <r>
          <rPr>
            <sz val="9"/>
            <color indexed="81"/>
            <rFont val="Tahoma"/>
            <family val="2"/>
          </rPr>
          <t xml:space="preserve">
Se amplia fecha al 30may2016</t>
        </r>
      </text>
    </comment>
  </commentList>
</comments>
</file>

<file path=xl/sharedStrings.xml><?xml version="1.0" encoding="utf-8"?>
<sst xmlns="http://schemas.openxmlformats.org/spreadsheetml/2006/main" count="4374" uniqueCount="1090">
  <si>
    <t xml:space="preserve">* Once (11) acciones no presentan plan de mejoramiento </t>
  </si>
  <si>
    <t>Total Acciones</t>
  </si>
  <si>
    <t>Total</t>
  </si>
  <si>
    <t xml:space="preserve">Evaluación de la Gestión </t>
  </si>
  <si>
    <t xml:space="preserve">Gestión Humana </t>
  </si>
  <si>
    <t xml:space="preserve">Adquisición de Bienes y Servicios </t>
  </si>
  <si>
    <t xml:space="preserve">Administración de la Información </t>
  </si>
  <si>
    <t xml:space="preserve">Administración y Control de Recursos </t>
  </si>
  <si>
    <t>Servicio al Ciudadano</t>
  </si>
  <si>
    <t>Urbanizaciones y Titulación</t>
  </si>
  <si>
    <t>Mejoramiento de Barrios</t>
  </si>
  <si>
    <t>Mejoramiento de Vivienda</t>
  </si>
  <si>
    <t>Reasentamientos Humanos</t>
  </si>
  <si>
    <t xml:space="preserve">Prevención del Daño Antijurídico y Representación Judicial </t>
  </si>
  <si>
    <t>Comunicaciones</t>
  </si>
  <si>
    <t>Gestión Estratégica</t>
  </si>
  <si>
    <t>Cerrada</t>
  </si>
  <si>
    <t>Abierta</t>
  </si>
  <si>
    <t>TOTAL</t>
  </si>
  <si>
    <t>Acción Mejora</t>
  </si>
  <si>
    <t>Acción Preventiva</t>
  </si>
  <si>
    <t>Acción Correctiva</t>
  </si>
  <si>
    <t>Corrección</t>
  </si>
  <si>
    <t>Estado de las Acciones</t>
  </si>
  <si>
    <t>RESUMEN DE ACCIONES</t>
  </si>
  <si>
    <t>Proceso</t>
  </si>
  <si>
    <t>RESUMEN ACCIONES</t>
  </si>
  <si>
    <t>No</t>
  </si>
  <si>
    <t>Si</t>
  </si>
  <si>
    <t>Oportunidad de mejora</t>
  </si>
  <si>
    <t>Recomendación</t>
  </si>
  <si>
    <t>No Conformidad</t>
  </si>
  <si>
    <t>Hallazgo Cerrado</t>
  </si>
  <si>
    <t>Hallazgo Abierto</t>
  </si>
  <si>
    <t>Autocontrol</t>
  </si>
  <si>
    <t>Informes</t>
  </si>
  <si>
    <t>Especial</t>
  </si>
  <si>
    <t>Auditoria</t>
  </si>
  <si>
    <t>Institucional</t>
  </si>
  <si>
    <t>Planes de Mejoramiento por procesos</t>
  </si>
  <si>
    <t>Tipo de hallazgo</t>
  </si>
  <si>
    <t>Estado del hallazgo</t>
  </si>
  <si>
    <t>Hallazgos por Tipo Auditoria</t>
  </si>
  <si>
    <t>Auditoria Institucional/Auditoria Proceso</t>
  </si>
  <si>
    <t>Vigencia:</t>
  </si>
  <si>
    <t>Gran Total</t>
  </si>
  <si>
    <t>Resumen consolidado por procesos</t>
  </si>
  <si>
    <t>Hallazgos por tipo de auditoria</t>
  </si>
  <si>
    <t>Plan de Mejoramiento</t>
  </si>
  <si>
    <t>Tipos de Hallazgo</t>
  </si>
  <si>
    <t>RESUMEN HALLAZGOS</t>
  </si>
  <si>
    <t>Filas que se pueden combinar, las demás NO deben combinarse</t>
  </si>
  <si>
    <t>Copie fila vacía e Inserte filas sobre esta!!</t>
  </si>
  <si>
    <t xml:space="preserve">El procedimiento establece la verificación de los requisitos legales aplicables al procedimiento, sin embargo, al realizar la verificación de los mismos se evidencia que la lista de chequeo no cumple con el objetivo propuesto, debido a que las listas están sin diligenciar   </t>
  </si>
  <si>
    <t>Claudia Yanet D'antonio Adame</t>
  </si>
  <si>
    <t>Auditoria Interna</t>
  </si>
  <si>
    <t xml:space="preserve">De la muestra que se tomó se evidenció que la mayoría de las carpetas no cumplen con los requisitos descritos en el procedimiento, no se encuentran los formatos que se describen como resultado de la actividad ejecutada </t>
  </si>
  <si>
    <t xml:space="preserve">26 de diciembre de 2017. Se conformará un equipo de trabajo interdisciplinario para estructurar el proceso de selección, realizando un análisis de previabilidad de la modalidad de contratación a utilizar y los requisitos técnicos mínimos que se exigirán al contratista.
El hallazgo se mantiene abierto.
</t>
  </si>
  <si>
    <t xml:space="preserve">Conformar un equipo de trabajo interdisciplinario para estructurar el proceso de selección, realizando un análisis de previabilidad de la  modalidad de contratación a utilizar y los requisitos técnicos mínimos que se exigirán al contratista.   </t>
  </si>
  <si>
    <t>Dirección Corporativa y CID</t>
  </si>
  <si>
    <t>Los contratos 367, 368, 369 y 370, cuyos objetos son el suministro de vestido y calzado de labor, celebrados bajo la modalidad denominada acuerdo marco de precios, han registrado diversos inconvenientes, que a la fecha impiden el ejercicio de tal derecho a los servidores de la entidad.</t>
  </si>
  <si>
    <t>Asesor Control Interno</t>
  </si>
  <si>
    <t>Auditoria interna</t>
  </si>
  <si>
    <t xml:space="preserve">Se cierra por cumplir con la acción propuesta </t>
  </si>
  <si>
    <t xml:space="preserve">26 de diciembre de 2017.  El proceso establecerá dentro de los estudios jurídicos previos de los contratos de prestación de servicios con persona jurídica la idoneidad de las personas que van a prestar el servicio.
Con la tarjeta profesional se ha acreditado la condición de abogados de quienes emiten los conceptos jurídicos  
El hallazgo se cierra
</t>
  </si>
  <si>
    <t xml:space="preserve">Establecer dentro de los estudios previos de los contratos de prestación de servicios con persona jurídica la idoneidad de las personas que van a prestar el servicio </t>
  </si>
  <si>
    <t>En el contrato 394, de objeto monitoreo, acompañamiento y mejora continua desde el punto de vista jurídico al proceso de adquisición de bienes y servicios, no se encuentra acreditada la calidad de abogado titulado del contratista.</t>
  </si>
  <si>
    <t xml:space="preserve">Acreditar la calidad de abogados de quienes emiten los conceptos juridicos mediante la tarjeta profesional </t>
  </si>
  <si>
    <t xml:space="preserve">Se cierra por cumplir con la acción </t>
  </si>
  <si>
    <t xml:space="preserve">26 de diciembre de 2017. Se creará un formato de matriz análisis de riesgos estableciendo las instrucciones para su diligenciamiento donde cada dependencia identifique los riesgos que se pueden aplicar a cada proceso contractual. Acción correctiva en ejecución.
El hallazgo se cierra.
</t>
  </si>
  <si>
    <t xml:space="preserve">Crear un formato de matriz análisis de riesgos estableciendo las instrucciones para su diligenciamiento, donde cada dependencia identifique los riesgos que se puedan aplicar a cada proceso contractual  </t>
  </si>
  <si>
    <t>El análisis del riesgo en la fase de planeación contractual no atiende las condiciones particulares de cada contrato y tiende a ser formulado de manera general.</t>
  </si>
  <si>
    <t>1. Formulación de la Política de Responsabilidad Social.
2, Presentación de la Política de Responsabilidad Social, en Comité SIG. para aprobación
3. Documentacion de la Política de Responsabilidad Social, en manual SIG
4, Divulgación de la Política de Responsabilidad Social, a toda la entidad y en la página web, para consulta de los usuarios y partes interesadas.</t>
  </si>
  <si>
    <t>Profesional  Oficina Asesora de Planeación</t>
  </si>
  <si>
    <t>La política de responsabilidad social no se encuentra ajustada con los lineamientos y la imagen institucional de la actual administración. Adicionalmente no cumple con su alcance, que señala “Se ajustara cada dos años, de acuerdo con la evaluación de su implementación y la evolución de la entidad en la adopción de las buenas prácticas de RS y en especial las buenas prácticas de participación ciudadana incidente”.</t>
  </si>
  <si>
    <t>Yenny Milena Villamil Guerrero</t>
  </si>
  <si>
    <t xml:space="preserve">Auditoria Interna </t>
  </si>
  <si>
    <t>Generación de Política de Responsabilidad Social</t>
  </si>
  <si>
    <t>1. Memorando, solicitando a los dueños de procesos,  verificar la documentación en la carpeta de calidad, frente a la información publicada en el Listado Maestro de documentos.
2. Revisión general del listado maestro de documentos.</t>
  </si>
  <si>
    <t>El Listado Maestro de Documentos se encuentra desactualizado en cuanto a versiones y fechas de vigencia de los documentos; según lo señalado en el parágrafo segundo del artículo segundo de la Resolución 1358 de 2010, “la socialización, implementación y actualización del listado maestro de documentos es responsabilidad de la Oficina Asesora de Planeación”. Así mismo, de acuerdo con el procedimiento Control Documental código: 208-PLA-Pr-15, la Oficina Asesora de Planeación  es la responsable de mantener actualizado el Listado Maestro de Documentos.</t>
  </si>
  <si>
    <t>actualización del listado maestro con respecto a los documentos publicados en la carpeta de calidad</t>
  </si>
  <si>
    <t>Ajustar  el Manual de Servicio a la Ciudadanía en el  formato establecido por la entidad  para posteriormente publicarlo.</t>
  </si>
  <si>
    <t>Director de gestion Corpororativa y CID</t>
  </si>
  <si>
    <t>El documento Manual de Servicio a la Ciudadanía, se encuentra publicado en un formato de la Secretaría General de la Alcaldía Mayor de Bogotá.</t>
  </si>
  <si>
    <t>Carolina Montoya Duque</t>
  </si>
  <si>
    <t>Adoptar y ajustar el Manual de Servicio a la Ciudadanía de acuerdo a la misionalidad de la Caja de la Vivienda Popular.</t>
  </si>
  <si>
    <t>Se evidencia, dentro de los documentos del proceso, el Manual de Servicio a la Ciudadanía de la Secretaría General, el cual no se encuentra adoptado y ajustado a los objetivos institucionales y la misionalidad de la Caja de Vivienda Popular.</t>
  </si>
  <si>
    <t>Realizar comunicación a los funcionarios del nivel directivo de las fechas establecidas para la evaluación final de los acuerdos de gestión vigencia 2017.</t>
  </si>
  <si>
    <t>Subdirector(a) Administrativo (a)</t>
  </si>
  <si>
    <t>16. Aunque se encuentra formulado y publicado en la carpeta Acuerdos de Gestión, Subdirección Administrativa; a la fecha no se registra seguimiento ni evaluación del mismo. A la revisión de la historia laboral no se encuentra en custodia el documento de su seguimiento y evaluación lo que impide establecer las fechas en que se presentaron.</t>
  </si>
  <si>
    <t>Graciela Zabala Rico</t>
  </si>
  <si>
    <t>Realizar jornadas de sensibilización al personal del Proceso respecto al adecuado manejo de la documentación dispuesta en el Sistema Integrado de Gestión.</t>
  </si>
  <si>
    <t>15. Los formatos 208-SFIN-Ft-30, versión 1, conciliación cuentas 15, 1580, 1605, 1637, 1640, 1920, 1926 y 1999 inmuebles; y 208-SFIN-Ft-31, versión 1, conciliación cuenta 16 propiedades, planta y equipo, vigentes desde el 1 de noviembre de 2011, no son diligenciados en su totalidad debido al valor del avaluó de los bienes inmuebles.</t>
  </si>
  <si>
    <t>Realizar verificación integral de los formatos para las conciliaciones de los bienes inmuebles.</t>
  </si>
  <si>
    <t>Soportar la justificción de los valores de los bienes inmuebles en los estados financieros, previa definición de la validación de los avalúos de los mismos.</t>
  </si>
  <si>
    <t>Subdirector (a) Administrativo (a)</t>
  </si>
  <si>
    <t xml:space="preserve">14. Los estados financieros registran bienes inmuebles con el valor del avaluó inicial y la base reportada registra el avaluó final, lo que arroja una diferencia de gran magnitud. Se infringe con ello el Decreto 2649 de 1993 “por el cual se reglamenta la Contabilidad en General y se expiden los principios o normas de contabilidad generalmente aceptadas en Colombia”. </t>
  </si>
  <si>
    <t>Realizar la validación de los valores de avalúo de los bienes inmuebles registrados en la bases de datos para su seguimiento y así definir el valor de los mismos en los estados financieros.</t>
  </si>
  <si>
    <t>Realizar jornada de sensibilización a los supervisores y apoyo a la supervisión acerca de la gestión documental en el marco de las etapas contractuales.</t>
  </si>
  <si>
    <t>13. No se evidencia acta de inicio, ni primera modificación en la carpeta del contrato 583-2017</t>
  </si>
  <si>
    <t>Realizar verificación integral del expediente contractual del contrato 583 de 2016 y subsanar los registros que se encuentran pendientes para inclusión en el mismo.</t>
  </si>
  <si>
    <t>13. No se evidencia acta de inicio, ni primera modificación en la carpeta del contrato 583-2016</t>
  </si>
  <si>
    <t xml:space="preserve">12. Se evidencia el uso de formatos no validados por el Sistema Integrado de Gestión, con lo cual se incumple el procedimiento de control documental 208-PLA-Pr-15. </t>
  </si>
  <si>
    <t xml:space="preserve">11. En el proceso contractual se evidencian alteraciones en la gestión y en el control documental, con la utilización de versiones y vigencias actuales pero modificadas en los nombres de los formatos. </t>
  </si>
  <si>
    <t>10. No se tienen en cuenta las versiones y las vigencias de los documentos del Sistema Integrado de Gestión y se utilizan versiones anteriores no actuales en el listado maestro de documentos.</t>
  </si>
  <si>
    <t>1. El expediente del contrato 583 de 2016, se observa el uso incorrecto del formato 208-SADM-Ft-59, dado que el Sistema Integrado de Gestión cuenta con formatos para cada fase del proceso precontractual.</t>
  </si>
  <si>
    <t>Subdirección Administrativa</t>
  </si>
  <si>
    <t>8. En el expediente del contrato 583 de 2016 no se evidenció el formato 208-PLA-Ft-17 (Concepto de Viabilidad de Planeación) del certificado de disponibilidad presupuestal 1196, es requisito para la respaldar la solicitud.</t>
  </si>
  <si>
    <t xml:space="preserve">20 de octubre de 2017. Como acción de mejora continua, la Dirección de Mejoramiento de Vivienda efectuó la separación de los procesos de Asistencia Técnica y Supervisión a la Interventoría de Obra, los cuales se encontraban inmersos en un solo procedimiento. Por lo anterior, mediante memorando 2017IE11569 se solicitó a la Oficina Asesora de Planeación la creación del nuevo procedimiento de Asistencia Técnica y mediante memorando 2017IE11582 se solicitó la creación del procedimiento de estructuración de proyectos Subsidio Distrital Mejoramiento de Vivienda. Fueron publicados en la carpeta de calidad dentro del Proceso de Mejoramiento de Vivienda en la ruta \\ serv - cv11 \ calidad \ 5. PROCESO MEJORAMIENTO DE VIVIENDA \ PROCEDIMIENTOS \ 208 – MV - Pr-05 ASISTENCIA TÉCNICA, Se evidencia su actualización en cuanto a las normas vigentes aplicables con la respectiva  jerarquización. El hallazgo se cierra. </t>
  </si>
  <si>
    <t>Revisar y actualizar los procedimientos de la Dirección de Mejoramiento de Vivienda, de Vivienda, de acuerdo a la normatividad vigente.
Adicionalmente se realizara una separacion de los dos procesos inmersos en el procedimiento.</t>
  </si>
  <si>
    <t xml:space="preserve">3. Líder del proceso de Mejoramiento de Vivienda.
</t>
  </si>
  <si>
    <t>El Nomograma del procedimiento 208-MV-Pr-04 SUPERVISIÓN A LA INTERVENTORÍA DE OBRA no ha sido actualizado desde el 4 de agosto de 2016, las normas no están organizadas jerárquicamente y algunas se encuentran derogadas.</t>
  </si>
  <si>
    <t>Fernando Reinoso Guerra</t>
  </si>
  <si>
    <t>Se cierra por cumplir con la acción formulada</t>
  </si>
  <si>
    <r>
      <rPr>
        <b/>
        <sz val="10"/>
        <color theme="1"/>
        <rFont val="Arial"/>
        <family val="2"/>
      </rPr>
      <t>20 de octubre de 2017.</t>
    </r>
    <r>
      <rPr>
        <sz val="10"/>
        <color theme="1"/>
        <rFont val="Arial"/>
        <family val="2"/>
      </rPr>
      <t xml:space="preserve"> La Dirección de Mejoramiento de Vivienda llevó a cabo la separación de los procesos de Asistencia Técnica y Supervisión a la Interventoría de Obra, los cuales se encontraban inmersos en un solo procedimiento. Por tal motivo, mediante memorando 2017IE2107IE15560 se solicitó a la Oficina Asesora de Planeación la actualización, en la carpeta de calidad, del procedimiento de supervisión a la interventoría de obra. Se evidenció su actualización en la ruta \\ serv - cv11 \ calidad \ 5. PROCESO MEJORAMIENTO DE VIVIENDA </t>
    </r>
  </si>
  <si>
    <t>Revisar y ajustar el procedimiento "208-MV-Pr-04 SUPERVISIÓN A LA INTERVENTORÍA DE OBRA" en la carpeta de calidad, con la Normatividad vigente aplicable al proceso de la Dirección y organizarla jerárquicamente.</t>
  </si>
  <si>
    <t xml:space="preserve">Se cierra por cumplir con la actividad formulada </t>
  </si>
  <si>
    <t>6 de octubre de 2017. El publicado en la ruta: \\ serv - cv 11 \ calidad \ 6. PROCESO MEJORAMIENTO DE BARRIOS / Normograma Mejoramiento de Barrios, evidencia actualización de las normas y orden jerárquico. El hallazgo se cierra.</t>
  </si>
  <si>
    <t>Actualizar y publicar el normograma</t>
  </si>
  <si>
    <t>Director de Mejoramiento de Vivienda, Coordinadores DMV y Profesional de planeación de la DMV</t>
  </si>
  <si>
    <t>Subsiste la desactualización del Normograma del proceso.</t>
  </si>
  <si>
    <t>Se cierra por cumplir la actividad formulada</t>
  </si>
  <si>
    <r>
      <rPr>
        <b/>
        <sz val="10"/>
        <color theme="1"/>
        <rFont val="Arial"/>
        <family val="2"/>
      </rPr>
      <t>6 de octubre de 2017.</t>
    </r>
    <r>
      <rPr>
        <sz val="10"/>
        <color theme="1"/>
        <rFont val="Arial"/>
        <family val="2"/>
      </rPr>
      <t xml:space="preserve"> De conformidad con el normograma del proceso, publicado en la ruta: \\ serv - cv 11 \ calidad \ 6. PROCESO MEJORAMIENTO DE BARRIOS / Normograma Mejoramiento de Barrios, se evidencia que la acción formulada en el plan de mejoramiento cumple con la actualización y publicación de las normas aplicables al proceso; de igual manera con la jerarquía de las mismas. El hallazgo se cierra.</t>
    </r>
  </si>
  <si>
    <t>María Fernanda Narváez</t>
  </si>
  <si>
    <t>El Normograma del proceso se encuentra desactualizado. Se verificó que no hay una organización jerárquica ni cronológica de las normas. De igual manera se encuentran unas normas que a la fecha ya han sido derogadas; por ejemplo: Decreto Reglamentario 1713 de 2002, modificado por el Decreto Reglamentario 838 de 2005 y derogado por el artículo 120 del Decreto Reglamentario 2981 de 2013.</t>
  </si>
  <si>
    <t xml:space="preserve">Se cierra por el cumplimiento de la actividad </t>
  </si>
  <si>
    <r>
      <rPr>
        <b/>
        <sz val="10"/>
        <color theme="1"/>
        <rFont val="Arial"/>
        <family val="2"/>
      </rPr>
      <t>13 de septiembre de 2017</t>
    </r>
    <r>
      <rPr>
        <sz val="10"/>
        <color theme="1"/>
        <rFont val="Arial"/>
        <family val="2"/>
      </rPr>
      <t xml:space="preserve">. Se revisó el Plan de Acción de Gestión en la ruta: \\ serv - cv 11 \ calidad \ 21. CONSOLIDADO PLANES DE ACCIÓN DE GESTIÓN \ 2017 \ II TRIMESTRE /; se constató que los indicadores se encuentran formulados para medir las actividades, de conformidad con lo formulado en la acción descrita en el plan de mejoramiento. También se evidencia el seguimiento y avance porcentual de las actividades formuladas en el mismo. </t>
    </r>
    <r>
      <rPr>
        <b/>
        <sz val="10"/>
        <color theme="1"/>
        <rFont val="Arial"/>
        <family val="2"/>
      </rPr>
      <t>El hallazgo se cierra.</t>
    </r>
  </si>
  <si>
    <t>Concertar el Plan de Acción de Gestión vigencia 2017 con  indicadores que midan las actividades</t>
  </si>
  <si>
    <t xml:space="preserve">De acuerdo con las acciones formuladas y los indicadores en el plan de mejoramiento vigente, se evidencia que los criterios para realizar las mediciones del mismo no están estandarizados, se evalúan actividades en algunos casos y en otros se evalúan las sub-actividades, 
Es importante tener claridad en la medición de los planes de acción, al tener los indicadores formulados correctamente y realizar la medición y análisis de los mismos, estos arrojan datos que aportan información muy relevante para el desarrollo del proceso.
</t>
  </si>
  <si>
    <t xml:space="preserve"> 12/10/17: Se verifico el FUSS y de acuerdo a la ejecución de las metas, se observan proyectos con bajo cumplimiento de las metas programadas, por lo anterior se mantiene abierta la no conformidad.</t>
  </si>
  <si>
    <t xml:space="preserve">Mensualmente se efectua seguimiento al cumplimiento de las metas del proyecto 471 las cuales están definidas para ejecutarlas en un 95% </t>
  </si>
  <si>
    <t>Dirección de Urbanizaciones</t>
  </si>
  <si>
    <t>Verificado en el Formato Único de Seguimiento Sectorial FUSS la ejecución del proyecto 471, programada para el periodo 2017, presenta un avance en las metas uno y tres del 60% y 70% de cumplimiento en el primer trimestre, debido a la subestimación de las metas en la elaboración del proyecto, lo que implica que para los tres trimestres que restan en el año se trabajará sobre 40% y 30% de las metas planeadas para toda la vigencia.</t>
  </si>
  <si>
    <t>1, capacitar al  personal , frente a la formulacón de riesgos, de manera que se tenga conceptos claros, y se logre una mejor estructuración de los campos de la matriz.                                                                                                                         2. Ajustar la matriz de Riesgos , para ampliar la tipificación de los mismos.</t>
  </si>
  <si>
    <t>Oficina Asesora de Planeación</t>
  </si>
  <si>
    <t xml:space="preserve">1. El mapa de riesgos asociado con los procesos y con la gestión institucional, no cumple con lo establecido en el literal g, del numeral 4.2.2” Planificación del riesgo”, de la NTD- SIG 001:2011 “ la entidad debe estructurar un mapa de riesgos asociados con los procesos y con la gestión institucional. El mapa debe involucrar riesgos estratégicos, operativos, financieros, normativos, tecnológicos, conocimiento, ambientales y de salud ocupacional”.
</t>
  </si>
  <si>
    <t>Formular plan de trabajo , con cada una de las áreas para establecer los riesgos a incluir dentro de la matriz. El mapa de riesgos se ajustará con la inclusión de riesgos, para todos los procesos de la entidad, de acuerdo a la aplicación establecida para la matriz.  Debemos resaltar, que se cuenta con algunos riegos relacionados, no todos son de corrupción, sin embargo, se relacionaran otros para tener mas completa la imnformación.</t>
  </si>
  <si>
    <t xml:space="preserve">El normograma se encuentra actualizado y publicado </t>
  </si>
  <si>
    <t>El Normograma del proceso de Adquisicion de Bienes y Servicios  se encuentra publicado con las respectivas actualizaciones, en el siguiente enlace: \\serv-cv11\calidad\11. PROCESO ADQUISICION DE BIENES Y SERVICIOS/NORMOGRAMA \2016\FECHA DE CORTE 08 DE FEBRERO 2017</t>
  </si>
  <si>
    <t xml:space="preserve">En el normograma del proceso, no es efectiva la actualización hecha el 9 de noviembre ya que su información no es veras. </t>
  </si>
  <si>
    <t>Mónica Andrea Bustamante Portela</t>
  </si>
  <si>
    <t xml:space="preserve">Se cierra por cumplir con las acciones propuestas </t>
  </si>
  <si>
    <t xml:space="preserve">27 de julio de 2017. La muestra aleatoria para verificar la matriz de seguimiento de las garantías contractuales evidencia que las pólizas se encuentran acordes con los requerimientos. El hallazgo se cierra. </t>
  </si>
  <si>
    <t>Realizar un informe trimestral donde se verifique de acuerdo a la matríz de seguimiento que las garantías contractuales se encuentren vigentes.</t>
  </si>
  <si>
    <t>En cuanto a las garantías (pólizas), en el contrato 153 no obra el documento original y en el contrato 50 no obra la prórroga de la garantía.</t>
  </si>
  <si>
    <t>Crear una matríz de seguimiento de las garatías contractuales como punto de control.</t>
  </si>
  <si>
    <t xml:space="preserve">27 de julio de 2017. De manera aleatoria se verificaron carpetas de contratistas de prestación de servicios y no se encontró el formato de evaluación de competencias y habilidades comportamentales. El hallazgo se mantiene abierto. 26 de diciembre de 2017. El proceso creará una justificación por medio de la cual se indiquen las razones para dejar de implementar el formato de evaluación de competencias y habilidades comportamentales.
El hallazgo se mantiene abierto
</t>
  </si>
  <si>
    <t>Realizar un informe de manera trimestral donde se verifique  que la documentacion contractual se encuentre completa.</t>
  </si>
  <si>
    <t>Algunos formatos de evaluación de competencias y habilidades comportamentales no se encuentran firmados por el jefe de la dependencia. (Ver numeral 3 de este informe – Revisión de Contratos).</t>
  </si>
  <si>
    <t xml:space="preserve">27 de julio de 2017. De manera aleatoria se verificaron carpetas de contratistas de prestación de servicios y no se encontró el formato de evaluación de competencias y habilidades </t>
  </si>
  <si>
    <t xml:space="preserve">Crear una justificación por medio de la cual se indica las razones por las cuales se deja de implementar el formato de evaluación de competencia y habilidades comportamentales </t>
  </si>
  <si>
    <t>27 de julio de 2017. Los contratos revisados cuentan con el formato de delegación de la supervisión. El hallazgo se cierra.</t>
  </si>
  <si>
    <t>No se evidencia en la totalidad de los contratos el formato de delegación de la supervisión. (Ver numeral 3 de este informe – Revisión de Contratos).</t>
  </si>
  <si>
    <t>Crear un punto de Control  mediante check list en el área de  Archivo de la Direccion de Gestión Corporativa y CID.</t>
  </si>
  <si>
    <t>27 de julio de 2017. Se toma una muestra aleatoria de los contratos y se observa que los documentos soportes de los mismos se encuentran completos. El hallazgo se cierra.</t>
  </si>
  <si>
    <t xml:space="preserve">Existen contratos que dentro de los estudios previos carecen de cálculo de variable del presupuesto, factores de selección, riesgos previsibles y sustento de la garantía (Ver numeral 1 de este informe – Revisión de Contratos). </t>
  </si>
  <si>
    <t>los contratos establecidos en la muestra de auditoria serán revisados por cada uno de los abogados que adelantó el proceso contractual, para si es del caso establecer las correcciones a que haya lugar.</t>
  </si>
  <si>
    <t xml:space="preserve">27 de julio de 2017.  Se tomó muestra aleatoria y al verificar los expedientes se evidencia que los documentos se han archivado en orden cronológico. El hallazgo se cierra. </t>
  </si>
  <si>
    <t xml:space="preserve">Se presenta desorden cronológico en los expedientes y algunos no se encuentran foliados; existen documentos que no corresponden al mismo o falta incorporar documentos (Ver ítem Revisión de Contratos). </t>
  </si>
  <si>
    <t>Realizar una revisión de la organización de los expedientes en aras de encontrar falencias para corregirlas y así presentar el informe correspondiente para la superación del hallazgo.</t>
  </si>
  <si>
    <t>27 de julio de 2017. Se revisó la página del SECOP y en muestra aleatoria se verificó el cumplimiento con las publicaciones. El hallazgo se cierra.</t>
  </si>
  <si>
    <t>Revisar en la página del SECOP de manera  trimestral que las publicaciones se encuentren conforme a los términos de Ley.</t>
  </si>
  <si>
    <t xml:space="preserve">No se publican la totalidad de los documentos en SECOP o se publican extemporáneamente. </t>
  </si>
  <si>
    <t>Crear un punto de Control donde existan alertas para las publicaciones de los documentos contractuales en el SECOP dentro de los términos de Ley</t>
  </si>
  <si>
    <t xml:space="preserve">El formato se formalizo e implemento de acuerdo a lo formulado en la acción </t>
  </si>
  <si>
    <t>El formato se encuentra formalizado en calidad bajo el nombre: CONTROL DE INGRESO DE DOCUMENTOS AL EXPEDIENTE: Código: 208-SADM-Ft-106.   Versión:1 Fecha:28/11/2016.
Lo anterior en el Proceso de administración de la información, formatos Subdirección Administrativa.</t>
  </si>
  <si>
    <t xml:space="preserve">Se están utilizando formatos que no se encuentran formalizados en la carpeta de calidad, que en el listado maestro se encuentran inactivos  o no se utilizan las versiones actualizadas (Ver ítem Revisión de Contratos). </t>
  </si>
  <si>
    <t xml:space="preserve">Se cierra por cumplir con las actividades formuladas </t>
  </si>
  <si>
    <t xml:space="preserve">15/08/2017: Se revisó la normatividad y se verificó su vigencia, organización jerárquica y cronológica, además de lo recomendado por Control Interno. Se comprueba que se han tenido en cuenta para la actualización de esta herramienta. El hallazgo se cierra.   </t>
  </si>
  <si>
    <t>Se verificará la actualización  del Normograma de Comunicaciones</t>
  </si>
  <si>
    <t>Oficina Asesora de Comunicaciones</t>
  </si>
  <si>
    <t>Actualizar el Normograma del proceso de conformidad con las observaciones formuladas.</t>
  </si>
  <si>
    <r>
      <rPr>
        <b/>
        <sz val="10"/>
        <color theme="1"/>
        <rFont val="Arial"/>
        <family val="2"/>
      </rPr>
      <t xml:space="preserve">15/08/2017: </t>
    </r>
    <r>
      <rPr>
        <sz val="10"/>
        <color theme="1"/>
        <rFont val="Arial"/>
        <family val="2"/>
      </rPr>
      <t xml:space="preserve">Se revisó la normatividad y se verificó su vigencia, organización jerárquica y cronológica, además de lo recomendado por Control Interno. Se comprueba que se han tenido en cuenta para la actualización de esta herramienta. El hallazgo se cierra.   </t>
    </r>
  </si>
  <si>
    <t>Se actualizará el Normograma de conformidad con las observaciones realizadas en el informe de resultados de la auditoria 2017.</t>
  </si>
  <si>
    <r>
      <rPr>
        <b/>
        <sz val="10"/>
        <color theme="1"/>
        <rFont val="Arial"/>
        <family val="2"/>
      </rPr>
      <t>20 de octubre de 2017</t>
    </r>
    <r>
      <rPr>
        <sz val="10"/>
        <color theme="1"/>
        <rFont val="Arial"/>
        <family val="2"/>
      </rPr>
      <t xml:space="preserve">. Como acción de mejora continua, la Dirección de Mejoramiento de Vivienda efectuó la separación de los procesos de Asistencia Técnica y Supervisión a la Interventoría de Obra, los cuales se encontraban inmersos en un solo procedimiento. Por lo anterior, mediante memorando 2017IE11569 se solicitó a la Oficina Asesora de Planeación la creación del nuevo procedimiento de Asistencia Técnica y mediante memorando 2017IE11582 se solicitó la creación del procedimiento de estructuración de proyectos Subsidio Distrital Mejoramiento de Vivienda. Fueron publicados en la carpeta de calidad dentro del Proceso de Mejoramiento de Vivienda en la ruta \\ serv - cv11 \ calidad \ 5. PROCESO MEJORAMIENTO DE VIVIENDA \ PROCEDIMIENTOS \ 208 – MV - Pr-05 ASISTENCIA TÉCNICA, Se evidencia su actualización en cuanto a las normas vigentes aplicables con la respectiva  jerarquización. El hallazgo se cierra. </t>
    </r>
  </si>
  <si>
    <t>Revisar y  actualizar los procedimientos de la Dirección de Mejoramiento de Vivienda, de acuerdo a la normatividad vigente.</t>
  </si>
  <si>
    <t>Líder del proceso de Mejoramiento de Vivienda.</t>
  </si>
  <si>
    <t>El Normograma del procedimiento  Asistencia Técnica a Hogares no ha sido actualizado desde octubre de 2015, las normas no están organizadas jerárquicamente y algunas se encuentran derogadas.</t>
  </si>
  <si>
    <t xml:space="preserve">Se cierra por cumplir con lo formulado en la acción </t>
  </si>
  <si>
    <t xml:space="preserve">Revisar y  ajustar el procedimiento "208-MV-pr-03 PROCEDIMIENTOS DE ASISTENCIA TECNICA A HOGARES PARA EL MEJORAMIENTO DE VIVIENDA" en la carpeta de calidad, con la normatividad vigente aplicable al proceso de la Dirección </t>
  </si>
  <si>
    <t xml:space="preserve">Se cierra el hallazgo por cumplir con eficiencia la acción formulada </t>
  </si>
  <si>
    <r>
      <rPr>
        <b/>
        <sz val="10"/>
        <color theme="1"/>
        <rFont val="Arial"/>
        <family val="2"/>
      </rPr>
      <t>9 de junio de 2017.</t>
    </r>
    <r>
      <rPr>
        <sz val="10"/>
        <color theme="1"/>
        <rFont val="Arial"/>
        <family val="2"/>
      </rPr>
      <t xml:space="preserve"> Se revisó el normograma publicado en la carpeta calidad \\serv-cv11\calidad\5. PROCESO MEJORAMIENTO DE VIVIENDA-208-PLA-Ft--20-NORMOGRAMA-MEJORAMIENTO-DE-VIVIENDA de fecha 31 de mayo de 2017, y se evidencia la correcta jerarquización y la actualización de la normatividad derogada del proceso. 
El hallazgo se cierra.
</t>
    </r>
  </si>
  <si>
    <t>Revisar y actualizar a tiempo la normatividad vigente, aplicable a la Dirección de Mejoramiento de Vivienda, con el fin de mantener y oficializar los cambios normativos en cada uno de los procesos de la Direccion.</t>
  </si>
  <si>
    <t>El Normograma del proceso, actualizado a 31 de diciembre de 2016 incluye normas derogadas.</t>
  </si>
  <si>
    <t xml:space="preserve">Se cierra por cumplir con la acción formulada </t>
  </si>
  <si>
    <t xml:space="preserve">En la auditoria se verifico el cumplimiento de las acciones </t>
  </si>
  <si>
    <t>Se actualizo el Plan de acción de Gestión, con corte a 30 de septiembre de 2016, fue remitido por correo a la Oficina Asesora de Planeación y fue publicado el 22 de noviembre de 2016</t>
  </si>
  <si>
    <t>El Plan de acción de gestión no se encuentra actualizado, el último plan se encuentra a corte de Abril - 2016</t>
  </si>
  <si>
    <t>18/0/8/2017</t>
  </si>
  <si>
    <t xml:space="preserve">Reunión para socializar el correcto diligenciamiento del documento de trabajo  plan de mejoramiento por hallazgos </t>
  </si>
  <si>
    <t>En el formato de seguimiento de plan de mejoramiento no se registró la  revisión de la eficacia de las acciones para el item 201</t>
  </si>
  <si>
    <t xml:space="preserve">Se cierra por evidenciarse la efectividad de las acciones </t>
  </si>
  <si>
    <t>Estructurar y establecer politicas de riego SIG</t>
  </si>
  <si>
    <t xml:space="preserve">Oficina Asesora de Planeación </t>
  </si>
  <si>
    <t>Aunque se evidencian actos administrativos de adopción de la política de administración de riesgos, no se tiene establecida, implementada y divulgada una politica de riesgos para la entidad , con lo cual se incumple con lo establecido en el numeral 4,2,2 planificación de la gestión del riesgo de la norma NTD- SIG 001-2011</t>
  </si>
  <si>
    <t xml:space="preserve">Mediante la Resolución No. 764 del 14 de Febrero de 2017, se formuló, aprobó y adoptó la política de administración del riesgo en la entidad.
Se  efectuó la respectiva Divulgación a través de capacitaciones, carteleras digitales, intranet y página web de la entidad.
Lo anterior complementando la Resolución 1354 - 2010, a través de la cual se definieron aspectos metodológicos para su implementación en la Caja de Vivienda Popular.
Evidencia: Acta de comité directivo de enero 13 de 2017. El hallazgo se cierra.
</t>
  </si>
  <si>
    <t>Actualizar la Resolución No 1354 - 2010 de manera que se ajuste y se incluya una política de administración del riesgo.</t>
  </si>
  <si>
    <r>
      <rPr>
        <b/>
        <sz val="10"/>
        <color theme="1"/>
        <rFont val="Arial"/>
        <family val="2"/>
      </rPr>
      <t xml:space="preserve">31/05/2017: </t>
    </r>
    <r>
      <rPr>
        <sz val="10"/>
        <color theme="1"/>
        <rFont val="Arial"/>
        <family val="2"/>
      </rPr>
      <t xml:space="preserve">Se revisaron las acciones formuladas dentro del plan de mejoramiento, se replantearon algunas y se ejecutaron de acuerdo a lo planeado. Su evidencia, se remitió a Control Interno, para su revisión y cierre.
De acuerdo a la evidencia reportada, se procedió a dar cierre a las 33 acciones que se encontraban abiertas. El hallazgo se cierra.
Dada la eficacia de las acciones, el hallazgo se cierra..
</t>
    </r>
  </si>
  <si>
    <t xml:space="preserve">Cerrar los planes de mejoramiento abiertos </t>
  </si>
  <si>
    <t>En el seguimiento al plan de mejoramiento del proceso se evidencian 33 acciones formuladas para 28 hallazgos, no se han cumplido y que a la fecha no se cuenta con base para su cierre. Además se evidencia que muchas de estas acciones no son apropiadas para dar tratamiento a las no conformidades encontradas, se incumple con los requisitos 8,5,2 de NTCGP 1000 y 7,3 de NTD-SIG 001</t>
  </si>
  <si>
    <r>
      <rPr>
        <b/>
        <sz val="10"/>
        <color theme="1"/>
        <rFont val="Arial"/>
        <family val="2"/>
      </rPr>
      <t xml:space="preserve">31/05/2017: </t>
    </r>
    <r>
      <rPr>
        <sz val="10"/>
        <color theme="1"/>
        <rFont val="Arial"/>
        <family val="2"/>
      </rPr>
      <t xml:space="preserve">Para la vigencia 2017, se incluyó dentro del plan de acción de gestión del proceso, un indicador relacionado con el seguimiento a los hallazgos abiertos y a las acciones formuladas en el plan de mejoramiento. Evidencia (\\serv-cv11\calidad\16. CONSOLIDADO PLANES DE ACCIÓN DE GESTIÓN\2017\I TRIMESTRE).
El hallazgo se cierra.
</t>
    </r>
  </si>
  <si>
    <t xml:space="preserve">Establecer en el plan de acción de gestión, indicador asociado al cierre de hallazgos del plan de mejoramiento </t>
  </si>
  <si>
    <r>
      <rPr>
        <b/>
        <sz val="10"/>
        <color theme="1"/>
        <rFont val="Arial"/>
        <family val="2"/>
      </rPr>
      <t>31/05/2017</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</si>
  <si>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t>Eliminar la carpta de documentos obsoletos de la carpeta compartida con toda la entidad en el servidor ruta \\serv-cv11\calidad</t>
  </si>
  <si>
    <t xml:space="preserve">Se evidencia que hay documentos obsoletos, que aunque se encuentran en una carpeta para tal fin, no cuentan con una identificación que prevengan su uso no intencionado, tal como lo establece la norma en su numeral 4,2,3 Control de Documentos (Se evidenció en la carpeta "Planeación", backup archivos calidad documentos obsoletos"). Así mismo se observaron algunos documentos que no se encuentran protegidos, se incumple el numeral 4,2,3 de la norma NTCGP 1000 </t>
  </si>
  <si>
    <t>Se cierra por verificarse la efectividad de las actividades</t>
  </si>
  <si>
    <r>
      <rPr>
        <b/>
        <sz val="10"/>
        <color theme="1"/>
        <rFont val="Arial"/>
        <family val="2"/>
      </rPr>
      <t xml:space="preserve">31/05/2017: </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</si>
  <si>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t>Actualizar el procedimiento - Control de Documentos - 208 PLA-Pr-15, de manera que se deje claro el manejo de los documentos obsoletos.</t>
  </si>
  <si>
    <t>x</t>
  </si>
  <si>
    <r>
      <rPr>
        <b/>
        <sz val="10"/>
        <color theme="1"/>
        <rFont val="Arial"/>
        <family val="2"/>
      </rPr>
      <t xml:space="preserve">23/05/2017: </t>
    </r>
    <r>
      <rPr>
        <sz val="10"/>
        <color theme="1"/>
        <rFont val="Arial"/>
        <family val="2"/>
      </rPr>
      <t xml:space="preserve">Respecto a la entrega de la caja menor existe un acta con fecha 30 de junio de 2016, firmada por el subdirector administrativo Juan Pablo Velázquez Silva y la entonces responsable Andrea Cristina Melo Cerón. Se recomienda que se solicite el acompañamiento y levantamiento de acta cuando se designe la caja al funcionario. Se plantea fecha de cumplimiento de la acción para el 31 de agosto de 2017.  </t>
    </r>
    <r>
      <rPr>
        <b/>
        <sz val="10"/>
        <color theme="1"/>
        <rFont val="Arial"/>
        <family val="2"/>
      </rPr>
      <t xml:space="preserve">Septiembre 13 de 2017:  </t>
    </r>
    <r>
      <rPr>
        <sz val="10"/>
        <color theme="1"/>
        <rFont val="Arial"/>
        <family val="2"/>
      </rPr>
      <t xml:space="preserve">acta de reunión de fecha 24/08/2017 entrega física de la caja menor de la CVP a la funcionaria de planta fija designada como responsable, a su vez se anexa arqueo.  A lo que con beneficio de auditoria y presentadas las evidencias con posterioridad se da por cerrada la no conformidad. </t>
    </r>
  </si>
  <si>
    <t>Cada vez que se cambie el reponsable de la caja menor se relizará un arqueo de acuerdo a lo establecido en el árticulo cuarto de la Resolución 0037 de 2016, dejando acta que evidencie el acompañamiento de control interno.</t>
  </si>
  <si>
    <t>Subdirector Financiero 
Subdirector Administrativo</t>
  </si>
  <si>
    <t>No obra registro del arqueo y /o acompañamiento por parte de control interno en el momento de la entrega de la caja menor por parte de Andrea Cristina Melo Cerón, anterior responsable por su manejo.</t>
  </si>
  <si>
    <t>Se cierra por cumplir con lo que se programo</t>
  </si>
  <si>
    <r>
      <rPr>
        <b/>
        <sz val="10"/>
        <color theme="1"/>
        <rFont val="Arial"/>
        <family val="2"/>
      </rPr>
      <t xml:space="preserve">23/05/2017: </t>
    </r>
    <r>
      <rPr>
        <sz val="10"/>
        <color theme="1"/>
        <rFont val="Arial"/>
        <family val="2"/>
      </rPr>
      <t xml:space="preserve">Si bien es cierto en oficio radicado 2017IE6932 de fecha 05 de mayo de 2017, se delegó el manejo de la caja menor a la funcionaria Adriana Gómez, no se evidencia el envió de copias a las áreas de Dirección de Gestión Corporativa y CID, Subdirección Financiera y Control Interno, la acción tiene como fecha de terminación el 28 de febrero de 2017, la cual venció. La fecha planteada para el cumplimiento es el 31 de agosto de 2017. </t>
    </r>
    <r>
      <rPr>
        <b/>
        <sz val="10"/>
        <color theme="1"/>
        <rFont val="Arial"/>
        <family val="2"/>
      </rPr>
      <t xml:space="preserve">Septiembre 13 de 2017: </t>
    </r>
    <r>
      <rPr>
        <sz val="10"/>
        <color theme="1"/>
        <rFont val="Arial"/>
        <family val="2"/>
      </rPr>
      <t xml:space="preserve">De acuerdo a lo establecido en la reunión sostenida el 29 y 31 de agosto y estableciendo los plazos para allegar a control interno las evidencias se realiza la revisión arrojando lo siguiente: correo institucional de fecha 28/08/2017 socialización memorando designación caja menor a las dependencias  interesadas. A lo que con beneficio de auditoria y presentadas las evidencias con posterioridad se da por cerrada la no conformidad. </t>
    </r>
  </si>
  <si>
    <t>Una vez se designe al funcionario responsable del manejo de la caja menor, se elaborá el respectivo  memeorando y se remitirá a las dependencias que corresponde.</t>
  </si>
  <si>
    <t>El paragrafo tercero del articulo 3 de la Resolución 3218 de 2016 ordena que la designación del responsable de la caja menor se relizará mediante memorando, cuya copia se deberá a la Dirección de Gestión Corporativa y Cid, a la Subdirección Financiera y al oficina de control interno. No hay evidencia de este docuemento al momento del arqueo.</t>
  </si>
  <si>
    <t xml:space="preserve">Se cierra por cumplir con la utilización del formato </t>
  </si>
  <si>
    <t>Se evidencia en el arqueo de caja menor la utilización del formato con código 208-SADM-Ft-70 con la información del número de póliza y aseguradora actual.</t>
  </si>
  <si>
    <t>Actualizar el formato relación de pagos efectuados Código: 208-SADM-Ft-70 con la información actula e incluir el número y el nombre de la aseguradora de la póliza actual.</t>
  </si>
  <si>
    <t xml:space="preserve">Subdirector Administrativo </t>
  </si>
  <si>
    <t>Dentro del archivo se encontraba un póliza de seguro con la Aseguradora Previsora con número 92100000398, que no corresponde a la actualidad. La correcta es la No. 930-87-99400000065 de la Aseguradora Solidaria.</t>
  </si>
  <si>
    <r>
      <t xml:space="preserve">23/05/2017:  </t>
    </r>
    <r>
      <rPr>
        <sz val="10"/>
        <color theme="1"/>
        <rFont val="Arial"/>
        <family val="2"/>
      </rPr>
      <t xml:space="preserve">Si bien es cierto en oficio radicado 2017IE6932 de fecha 05 de mayo de 2017, se delegó el manejo de la caja menor a la funcionaria Adriana Gómez, se evidencia que quien lleva el manejo de los recursos es el contratista José Leonardo Pinto. Dicha situación fue manifestada en el anterior arqueo quedando como no conformidad la cual se sigue presentando en la actual visita,  se espera se replantee la fecha en que se cumplirá la acción. La fecha planteada para el cumplimiento es el 31 de agosto de 2017.  </t>
    </r>
    <r>
      <rPr>
        <b/>
        <sz val="10"/>
        <color theme="1"/>
        <rFont val="Arial"/>
        <family val="2"/>
      </rPr>
      <t>Septiembre 13 de 2017:</t>
    </r>
    <r>
      <rPr>
        <sz val="10"/>
        <color theme="1"/>
        <rFont val="Arial"/>
        <family val="2"/>
      </rPr>
      <t xml:space="preserve">   correo institucional de fecha 28/08/2017 socialización memorando designación caja menor a las dependencias interesadas. A lo que con beneficio de auditoria y presentadas las evidencias con posterioridad se da por cerrada la no conformidad.</t>
    </r>
  </si>
  <si>
    <t>Asignar  un fucionario de planta para el manejo de la caja menor.</t>
  </si>
  <si>
    <t>Según la Resolución 3218 del 29 de junio de 2016, artículo 3,existe la facultad de delegar, en un servidor publico del nivel Directivo, la responsabilidad de ordenación del gasto y de designar el servidor público responsable de la Caja Menor.</t>
  </si>
  <si>
    <t xml:space="preserve">Se cierra por cumplir con el objetivo </t>
  </si>
  <si>
    <r>
      <rPr>
        <b/>
        <sz val="10"/>
        <color theme="1"/>
        <rFont val="Arial"/>
        <family val="2"/>
      </rPr>
      <t>23/05/2017:</t>
    </r>
    <r>
      <rPr>
        <sz val="10"/>
        <color theme="1"/>
        <rFont val="Arial"/>
        <family val="2"/>
      </rPr>
      <t xml:space="preserve">Los documentos soportes de reembolso se encuentra archivados en orden cronológico con sus soportes.  </t>
    </r>
    <r>
      <rPr>
        <b/>
        <sz val="10"/>
        <color theme="1"/>
        <rFont val="Arial"/>
        <family val="2"/>
      </rPr>
      <t/>
    </r>
  </si>
  <si>
    <t>Solicitar al grupo de gestión documental una capacitación sobre la utiilización de la TRD dirigida a los responsables de la caja menor(ordenador de gasto y funcionario designado) y organizar los documentos  conforme a la TRD.</t>
  </si>
  <si>
    <t xml:space="preserve">Subdirector Administrativo , grupo de gestión documental y funcionario de la caja menor </t>
  </si>
  <si>
    <t>El archivo de la carpeta "Caja 2016(reembolsos)", presenta desorganización en la custodia de los recibos y formatos de la misma</t>
  </si>
  <si>
    <t xml:space="preserve">Se cerro por cumplir </t>
  </si>
  <si>
    <r>
      <rPr>
        <b/>
        <sz val="10"/>
        <color theme="1"/>
        <rFont val="Arial"/>
        <family val="2"/>
      </rPr>
      <t xml:space="preserve">23/05/2017: </t>
    </r>
    <r>
      <rPr>
        <sz val="10"/>
        <color theme="1"/>
        <rFont val="Arial"/>
        <family val="2"/>
      </rPr>
      <t xml:space="preserve">No se evidencia solicitud de capacitación al grupo de gestión documental con relación a la utilización de las TRD, por tal razón la caja no es organizada de acuerdo a las TRD, se espera se replantee la fecha en que se cumplirá la acción. La fecha planteada para el cumplimiento es el 31 de agosto de 2017.   </t>
    </r>
    <r>
      <rPr>
        <b/>
        <sz val="10"/>
        <color theme="1"/>
        <rFont val="Arial"/>
        <family val="2"/>
      </rPr>
      <t xml:space="preserve">Septiembre 13 de 2017:  </t>
    </r>
    <r>
      <rPr>
        <sz val="10"/>
        <color theme="1"/>
        <rFont val="Arial"/>
        <family val="2"/>
      </rPr>
      <t xml:space="preserve">25/08/2017 donde se instruye a la funcionaria la cual fue asignada para el manejo de la caja menor, sobre el manejo documental y TRD. A lo que con beneficio de auditoria y presentadas las evidencias con posterioridad se da por cerrada la no conformidad. </t>
    </r>
  </si>
  <si>
    <t>Los documentos soporte de reembolso y ordenes de pago no se encuentran archivados a partir de los meses de julo, agosto y septiembre</t>
  </si>
  <si>
    <r>
      <rPr>
        <b/>
        <sz val="10"/>
        <color theme="1"/>
        <rFont val="Arial"/>
        <family val="2"/>
      </rPr>
      <t>23/05/2017:</t>
    </r>
    <r>
      <rPr>
        <sz val="10"/>
        <color theme="1"/>
        <rFont val="Arial"/>
        <family val="2"/>
      </rPr>
      <t xml:space="preserve"> Por parte de la Subdirección Administrativa de acuerdo a la acción planteada durante la vigencia 2017, no se evidencia los arqueos periódicos con los que se mitigara el riesgo de sobrantes y faltantes de la caja menor, es de tener en cuenta que la fecha de la acción no se ha vencido.  1</t>
    </r>
    <r>
      <rPr>
        <b/>
        <sz val="10"/>
        <color theme="1"/>
        <rFont val="Arial"/>
        <family val="2"/>
      </rPr>
      <t xml:space="preserve">3/09/17: </t>
    </r>
    <r>
      <rPr>
        <sz val="10"/>
        <color theme="1"/>
        <rFont val="Arial"/>
        <family val="2"/>
      </rPr>
      <t>Se evidencia en la carpeta calidad la actualización del procedimiento de caja menor 208-SADM-Pr29 con fecha 29/08/2017 en su versión 2, observando los puntos de control con relación al arqueo periódico por parte del ordenador del gasto. A lo que con beneficio de auditoria y presentadas las evidencias con posterioridad se da por cerrada la no conformidad.</t>
    </r>
  </si>
  <si>
    <t>Realizar arqueos periódicos a la operación de la Caja Menor</t>
  </si>
  <si>
    <t>La caja menor registra un faltante de $16,667 pesos m/cte</t>
  </si>
  <si>
    <t xml:space="preserve">se cerro por cumplir con lo propuesto </t>
  </si>
  <si>
    <r>
      <rPr>
        <b/>
        <sz val="10"/>
        <color theme="1"/>
        <rFont val="Arial"/>
        <family val="2"/>
      </rPr>
      <t>23/05/2017</t>
    </r>
    <r>
      <rPr>
        <sz val="10"/>
        <color theme="1"/>
        <rFont val="Arial"/>
        <family val="2"/>
      </rPr>
      <t xml:space="preserve">: No se evidencia el ajuste al procedimiento con la acción establecida, por lo tanto no se ha cumplido con la acción, es de tener en cuenta que la fecha de la acción no se ha vencido. Y se replanteo para cumplimiento el 31 de agosto de 2017. </t>
    </r>
    <r>
      <rPr>
        <b/>
        <sz val="10"/>
        <color theme="1"/>
        <rFont val="Arial"/>
        <family val="2"/>
      </rPr>
      <t xml:space="preserve"> Septiembre 13 de 2017: </t>
    </r>
    <r>
      <rPr>
        <sz val="10"/>
        <color theme="1"/>
        <rFont val="Arial"/>
        <family val="2"/>
      </rPr>
      <t xml:space="preserve">Se evidencia en la carpeta calidad la actualización del procedimiento de caja menor 208-SADM-Pr29 con fecha 29/08/2017 en su versión 2. A lo que con beneficio de auditoria y presentadas las evidencias con posterioridad se da por cerrada la no conformidad. </t>
    </r>
  </si>
  <si>
    <t>Ajustar el procedimiento de caja menor Código: 208-SADM-Pr-29 estbleciendo un punto de control que implique que responsable de caja menor relice un arqueo diario y ordenador del gasto, relice arqueos periodicos e implementar el control.</t>
  </si>
  <si>
    <t xml:space="preserve">Se cierra por cumplir con lo propuesto </t>
  </si>
  <si>
    <r>
      <rPr>
        <b/>
        <sz val="9"/>
        <rFont val="Arial"/>
        <family val="2"/>
      </rPr>
      <t>23/05/2017</t>
    </r>
    <r>
      <rPr>
        <sz val="9"/>
        <rFont val="Arial"/>
        <family val="2"/>
      </rPr>
      <t xml:space="preserve">:Se evidencia por parte de la Subdirección Administrativa memorando con radicado 2016IE12806 al contratista José Leonardo Pinto. Solicitándole el reintegro de los recursos por valor de $16.667, a lo anterior el contratista en mención en respuesta sin radicado devuelve los recursos el 02 de diciembre de 2016. </t>
    </r>
  </si>
  <si>
    <t>Enviar un memorando al contratista José Leonardo  Pinto  Colorado.  solicitandole  el reintegro de los recursos faltantes en la caja menor.</t>
  </si>
  <si>
    <t xml:space="preserve">Se4 cierra por cumplir con lo propuesto </t>
  </si>
  <si>
    <r>
      <rPr>
        <b/>
        <sz val="10"/>
        <color theme="1"/>
        <rFont val="Arial"/>
        <family val="2"/>
      </rPr>
      <t xml:space="preserve">23/05/2017: </t>
    </r>
    <r>
      <rPr>
        <sz val="10"/>
        <color theme="1"/>
        <rFont val="Arial"/>
        <family val="2"/>
      </rPr>
      <t xml:space="preserve">No se evidencia la actualización del normograma, la acción y fecha propuesta vencieron, se continua con la no conformidad, se espera se replantee la fecha en que se cumplirá la acción. La fecha que se indica para el cumplimiento es el 31 de agosto de 2017.   Septiembre 13 de 2017: De acuerdo a lo establecido en la reunión sostenida el 29 y 31 de agosto y estableciendo los plazos para allegar a control interno las evidencias se realiza la revisión arrojando lo siguiente: solicitud a la Oficina Asesora de Planeación publicación del normograma actualizado. A lo que con beneficio de auditoria y presentadas las evidencias con posterioridad se da por cerrada la no conformidad. </t>
    </r>
  </si>
  <si>
    <t>Actualizar el normograma del proceso de adminstración y control de recursos e incluir las  resoluciones internas 0037 de 2016, 3218 de 2016 y la normatividad que se encuentra pendiente.</t>
  </si>
  <si>
    <t>El normograma del proceso se encuentra desactualizado, como es el caso del Decreto Distrital 533 de 2015 y las resoluciones internas, entre otros ejemplos.</t>
  </si>
  <si>
    <r>
      <rPr>
        <b/>
        <sz val="10"/>
        <color theme="1"/>
        <rFont val="Arial"/>
        <family val="2"/>
      </rPr>
      <t xml:space="preserve">23/05/2017: </t>
    </r>
    <r>
      <rPr>
        <sz val="10"/>
        <color theme="1"/>
        <rFont val="Arial"/>
        <family val="2"/>
      </rPr>
      <t>Por parte de la Subdirección Financiera se solicita el traslado a la Subdirección Financiera así: "Se solicita el cambio de responsable del Hallazgo por cuanto el aplica SAI/SAE, es responsabilidad de la Subdirección Administrativa y el proceso de capacitación lo debe efectuar el área sistemas de la Entidad".
La no conformidad se traslada para la Dirección Administrativa quien suscribe la acción el 13 de julio y propone fecha de terminación el 31 de agosto de 2017.</t>
    </r>
  </si>
  <si>
    <t>Realizar instrucción por parte de la Oficina TIC para el correcto diligenciamiento de los módulos en el sistema con base en las debilidades encontradas por las personas responsables de dicha actividad.</t>
  </si>
  <si>
    <t>Oscar Suárez Ariza</t>
  </si>
  <si>
    <t>Para el módulo SAI-SAE no se han impartido capacitaciones integrales a los componentes del sistema con el fin de obtener resultados eficaces, confiables y reales de la información.</t>
  </si>
  <si>
    <t xml:space="preserve">Se cierra por impactar la no conformidad </t>
  </si>
  <si>
    <t>Una vez se realice el cierre  contable del mes anterior, ingresar los saldos de las cuentas corrientes y los números de los cheques en el sistema y revisar los ajustes y desarrollos que se deban realizar en el sistema Opget</t>
  </si>
  <si>
    <t>Dora Alicia León - Funcionaria</t>
  </si>
  <si>
    <t>No se lleva el control y número de los cheques en el sistema.</t>
  </si>
  <si>
    <r>
      <rPr>
        <b/>
        <sz val="10"/>
        <color theme="1"/>
        <rFont val="Arial"/>
        <family val="2"/>
      </rPr>
      <t xml:space="preserve">23/05/2017: </t>
    </r>
    <r>
      <rPr>
        <sz val="10"/>
        <color theme="1"/>
        <rFont val="Arial"/>
        <family val="2"/>
      </rPr>
      <t>A la fecha que se realizó la validación al seguimiento relacionado base con controles manuales (Excel), y para el sistema se realizó requerimiento para el desarrollo del mismo.</t>
    </r>
  </si>
  <si>
    <t xml:space="preserve">Alimentar la informacion a medida que se van realizando movimientos de tesoreria </t>
  </si>
  <si>
    <t xml:space="preserve">Se cierra por cumplir con lo planeado </t>
  </si>
  <si>
    <t>Una vez se realice el cierre contable  del mes anterior, ingresar los saldos iniciales de bancos  y revisar  los ajustes y desarrollos en el sistema Opget, para que funcione el modulo</t>
  </si>
  <si>
    <t>No se encuentra en funcionamiento del Estado Diario de Tesorería.</t>
  </si>
  <si>
    <t xml:space="preserve">Se cierra por cumlir con lo planeado </t>
  </si>
  <si>
    <r>
      <rPr>
        <b/>
        <sz val="10"/>
        <color theme="1"/>
        <rFont val="Arial"/>
        <family val="2"/>
      </rPr>
      <t xml:space="preserve">23/05/2017: </t>
    </r>
    <r>
      <rPr>
        <sz val="10"/>
        <color theme="1"/>
        <rFont val="Arial"/>
        <family val="2"/>
      </rPr>
      <t>A la fecha que se realizó la validación al seguimiento relacionó base con controles manuales (estado de tesorería desde el 21 de noviembre de 2016), y para el sistema se realizó requerimiento para el desarrollo del mismo.</t>
    </r>
  </si>
  <si>
    <t xml:space="preserve">Ambiente pruebas lista para ejecutar los nuevos datos normativos </t>
  </si>
  <si>
    <t>Elizabeth Salina Bustos y Rafael Osorio Carrillo</t>
  </si>
  <si>
    <t>En relación con las Normas Internacionales de Contabilidad para el Sector Público (NICSP), no se han realizado pruebas del módulo LIMAY. La dificultad para generar ambiente de pruebas consiste en que la entidad no cuenta con un DBA que garantice la estabilidad de la información al momento de desarrollar las pruebas pertinentes. Sin embargo se evidencia que el 5 de octubre se celebró una reunión con el Ingeniero Pinilla en la Subdirección Financiera y la asesora de NICSP 533-15, en la cual se planteó nuevamente la necesidad de crear un ambiente de pruebas y se determinaron los temas que se desarrollan por fuera de SI-CAPIT@L.</t>
  </si>
  <si>
    <r>
      <rPr>
        <b/>
        <sz val="10"/>
        <color theme="1"/>
        <rFont val="Arial"/>
        <family val="2"/>
      </rPr>
      <t xml:space="preserve"> 23/05/2017:</t>
    </r>
    <r>
      <rPr>
        <sz val="10"/>
        <color theme="1"/>
        <rFont val="Arial"/>
        <family val="2"/>
      </rPr>
      <t xml:space="preserve">  La fecha establecida para esta actividad dentro del plan de acción es febrero de 2017. Se evidencian dos memorandos bajo los radicados 2017IE3925 y 2017IE4290 así: el 2017IE3925 de 6 de marzo de 2017, en su asunto remite la información para el Nuevo Marco Normativo Contable en archivos planos para ser cargados en el ambiente de pruebas; plan de cuentas, información adicional y planes alternos de PERNO, OPGET y SAE/SAI. Y el 2017IE4290 de 17 de marzo de 2017, en su asunto se solicita la capacitación y apoyo al cargue de transacciones en un ambiente de pruebas NICSP, a su vez se resalta “que los desarrollos de Propiedad, planta y equipo; alícuotas de prestaciones de prestaciones sociales y reconocimiento por permanecía se entregaron a la oficina de sistemas en octubre de 2016”. Se solicito ampliación de fecha para el cumplimiento de la acción 31 de diciembre de 2017.</t>
    </r>
  </si>
  <si>
    <t xml:space="preserve">Ingresar el nuevo plan maestro y los planes alternos de acuerdo con los ajustes realizados </t>
  </si>
  <si>
    <t>Se cierra por cumplir con lo desctito</t>
  </si>
  <si>
    <t>15/0/8/2017</t>
  </si>
  <si>
    <r>
      <rPr>
        <b/>
        <sz val="10"/>
        <color theme="1"/>
        <rFont val="Arial"/>
        <family val="2"/>
      </rPr>
      <t xml:space="preserve">23/05/2017: </t>
    </r>
    <r>
      <rPr>
        <sz val="10"/>
        <color theme="1"/>
        <rFont val="Arial"/>
        <family val="2"/>
      </rPr>
      <t>Por parte de la Subdirección financiera se solicita el cierre de la no conformidad bajo memorando 2017IE6611 de fecha 03 de mayo de 2017, así: "Se solicita respetuosamente retirar el hallazgo de conformidad con lo establecido por el Régimen de contabilidad pública, en la medida de que este dispone que este estado financiero aplica para las entidades clasificadas como empresas públicas y la CVP es un establecimiento público".
La no conformidad se cierra dado que se entiende que la CVP es un establecimiento público no un empresa publica.</t>
    </r>
  </si>
  <si>
    <t>Solicitar el cierre de la no conformidad por medio de memorando</t>
  </si>
  <si>
    <t xml:space="preserve">Subdirectora Financiera, Subdirección </t>
  </si>
  <si>
    <t>No posee en el momento el módulo de Estado de Cambios en la situación financiera y el flujo de efectivo.</t>
  </si>
  <si>
    <t>Realizar la revisión, actualización, gestión de aprobación e implementación de los manuales que se encuentran dispuestos en el Sistema SÍ-CAPITAL.</t>
  </si>
  <si>
    <t>Subdirector Administrativo</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</si>
  <si>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</si>
  <si>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r>
      <rPr>
        <b/>
        <sz val="10"/>
        <color theme="1"/>
        <rFont val="Arial"/>
        <family val="2"/>
      </rPr>
      <t xml:space="preserve">23/05/2017: </t>
    </r>
    <r>
      <rPr>
        <sz val="10"/>
        <color theme="1"/>
        <rFont val="Arial"/>
        <family val="2"/>
      </rPr>
      <t xml:space="preserve">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t>
    </r>
    <r>
      <rPr>
        <b/>
        <sz val="10"/>
        <color theme="1"/>
        <rFont val="Arial"/>
        <family val="2"/>
      </rPr>
      <t xml:space="preserve">23/05/2017: </t>
    </r>
    <r>
      <rPr>
        <sz val="10"/>
        <color theme="1"/>
        <rFont val="Arial"/>
        <family val="2"/>
      </rPr>
      <t>Por parte de la Subdirección Administrativa se suscribe la acción y se presenta fecha de cumplimiento al 31 de diciembre de 2017.</t>
    </r>
  </si>
  <si>
    <t>Revisión de manuales con relación al manejo del Talento Humano</t>
  </si>
  <si>
    <t>Por parte de la Subdirección financiera se solicita el cierre de la no conformidad bajo memorando 2017IE6611 de fecha 03 de mayo de 2017, así: "Solicitamos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 
A lo anterior se dio traslado a la Subdirección Administrativa la no conformidad para plantear su acción y fecha de terminación.
La respuesta por parte de la Subdirección Administrativa fue realizar una justificación dando las razones por las cuales no se desarrolla el cargue de los bienes inmuebles, como fecha de terminación el 30 de septiembre de 2017.</t>
  </si>
  <si>
    <t>Establecer la justificación pertinente de la causa de este hallazgo, toda vez que la administración de bienes inmuebles tiene una estructura diferente a diferencia de la administración de la propiedad, planta y equipo que sí es a través del sistema dispuesto por los módulos establecidos en el nivel distrital.</t>
  </si>
  <si>
    <t>El módulo SAI no registra la totalidad de los activos. Solo comprende bienes devolutivos y de consumo y no registra bienes inmuebles.</t>
  </si>
  <si>
    <t xml:space="preserve">Se cierra por cumplir con lo estabolecido </t>
  </si>
  <si>
    <r>
      <rPr>
        <b/>
        <sz val="10"/>
        <color theme="1"/>
        <rFont val="Arial"/>
        <family val="2"/>
      </rPr>
      <t xml:space="preserve">23/05/2017: </t>
    </r>
    <r>
      <rPr>
        <sz val="10"/>
        <color theme="1"/>
        <rFont val="Arial"/>
        <family val="2"/>
      </rPr>
      <t>Por medio de memorando con radicado 2017IE6611 de fecha 03 de mayo de 2017, se solicito el cierre de la no conformidad con los siguientes argumentos "Se solicita a la oficina de  Control Interno el retiro del hallazgo ya que PREDIS HACIENDA es un sistema de información que administra la Secretaría Distrital de Hacienda directamente, la CVP no está autorizada para modificarlo y sólo se constituye como un operador del sistema". Se evidencia que de acuerdo a las necesidades de la CVP en su momento se comparte el desarrollo con Hacienda; no se contrato el desarrollo, se contrato soporte y mantenimiento.</t>
    </r>
  </si>
  <si>
    <t>La opción INFORMES ORGANOS DE CONTROL aún no se encuentra en producción, para PREDIS y PAC.</t>
  </si>
  <si>
    <t xml:space="preserve">se cierra por cumplir con lo establecido </t>
  </si>
  <si>
    <r>
      <rPr>
        <b/>
        <sz val="10"/>
        <color theme="1"/>
        <rFont val="Arial"/>
        <family val="2"/>
      </rPr>
      <t xml:space="preserve">23/05/2017: </t>
    </r>
    <r>
      <rPr>
        <sz val="10"/>
        <color theme="1"/>
        <rFont val="Arial"/>
        <family val="2"/>
      </rPr>
      <t xml:space="preserve">Por medio de memorando con radicado 2017IE6611 de fecha 03 de mayo de 2017, se solicito el cierre de la no conformidad con los siguientes argumentos "Solicitamos el retiro del presente hallazgo en razón a que la Secretaria de Hacienda solo permite establecer consecutivos cuando se expide RP y CDP, los cuales están armonizados con los aplicativos de la CVP. Frente a los demás módulos es pertinente aclarar que cada uno de ellos cuenta con los consecutivos para las diferentes actuaciones pues el módulo es de manejo interno de la CVP". </t>
    </r>
  </si>
  <si>
    <t>Actualmente la Secretaria Distrital de Hacienda solo permite a la Subdirección Financiera tener los consecutivos para la expedición de CDP Y RP,  estableciendo el módulo Perdis de la Secretaría de Hacienda, las alertas cuando se van a expedir dichos documentos. Solicitar el cierre de la no conformidad por medio de memorando</t>
  </si>
  <si>
    <t>Para los módulos de SI CAPIT@L PREDIS, PAC, TERCEROS, LIMAY, OPGET, SAI-SAE, SISCO y PERNO se requiere contar con los mensajes de advertencia o informativos que arroja el sistema, vinculados con el consecutivo de la Secretaria Distrital de Hacienda.</t>
  </si>
  <si>
    <t>Se creo cuadro de control de planillas de ordenes de pago(Magnetico), se realizo cuadro de radicados de OP (Magnetico)  y se tiene un cuadro fisico de control de las planillas de OP.</t>
  </si>
  <si>
    <t>Diego Alexander Romero Porras - Contratista</t>
  </si>
  <si>
    <t>El procedimiento órdenes de pago no cuenta con puntos de control.</t>
  </si>
  <si>
    <r>
      <rPr>
        <b/>
        <sz val="10"/>
        <color theme="1"/>
        <rFont val="Arial"/>
        <family val="2"/>
      </rPr>
      <t xml:space="preserve">23/05/2017: </t>
    </r>
    <r>
      <rPr>
        <sz val="10"/>
        <color theme="1"/>
        <rFont val="Arial"/>
        <family val="2"/>
      </rPr>
      <t>Se evidencia base de datos con el control de radicados y planillas a mayo de 2017, a su vez se lleva base de datos con control de cheques de la Secretaria Hacienda Distrital de cuentas 2017, se recomienda incluir dentro del procedimientos las bases como puntos de control. Se solicito ampliación de fecha para el cumplimiento de la acción 31 de diciembre de 2017.</t>
    </r>
  </si>
  <si>
    <t xml:space="preserve">Elaborar puntos de control </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</si>
  <si>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</si>
  <si>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Ruth Ciprian Huertas - Contratista</t>
  </si>
  <si>
    <t>En algunos procedimientos no se evidencia la trazabilidad de los cambios realizados. Todas las modificaciones introducidas a un documento se deben registrar en el ítem “control de cambios”, con el propósito de garantizar la trazabilidad del mismo.</t>
  </si>
  <si>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</si>
  <si>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t>Actualizar los procedimientos incorporando en ellos los formatos que utiliza actualmente el proceso.</t>
  </si>
  <si>
    <t>Subdirectora Administrativa</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</si>
  <si>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</si>
  <si>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</si>
  <si>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</si>
  <si>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t>
    </r>
  </si>
  <si>
    <r>
      <rPr>
        <b/>
        <sz val="10"/>
        <color theme="1"/>
        <rFont val="Arial"/>
        <family val="2"/>
      </rPr>
      <t xml:space="preserve">23/05/2017: </t>
    </r>
    <r>
      <rPr>
        <sz val="10"/>
        <color theme="1"/>
        <rFont val="Arial"/>
        <family val="2"/>
      </rPr>
      <t xml:space="preserve">No se evidencia la revisión y actualización, es de tener en cuenta que la fecha de la acción no se ha vencido. Se solicita una nueva fecha para el cumplimiento de la acción para el 31 de agosto de 2017.  </t>
    </r>
    <r>
      <rPr>
        <b/>
        <sz val="10"/>
        <color theme="1"/>
        <rFont val="Arial"/>
        <family val="2"/>
      </rPr>
      <t xml:space="preserve">Septiembre 13 de 2017:  </t>
    </r>
    <r>
      <rPr>
        <sz val="10"/>
        <color theme="1"/>
        <rFont val="Arial"/>
        <family val="2"/>
      </rPr>
      <t xml:space="preserve">Se evidencia en la carpeta calidad la actualización del procedimiento de caja menor 208-SADM-Pr29 con fecha 29/08/2017 en su versión 2, observando los puntos de control con relación al arqueo periódico por parte del ordenador del gasto. A lo que con beneficio de auditoria y presentadas las evidencias con posterioridad se da por cerrada la no conformidad. </t>
    </r>
  </si>
  <si>
    <t>Identificar y actualizar los puntos de control de la caja menor e incorporarlos en el nuevo procedimiento para la gestión de la caja menor.</t>
  </si>
  <si>
    <t>No se tiene claridad en los puntos de control con el fin de eliminar o mitigar los riesgos en la caja menor.</t>
  </si>
  <si>
    <t xml:space="preserve">Administración y Control de recursos </t>
  </si>
  <si>
    <t>Diligenciar el formato establecido para éste fin - 208-PLA-Ft-02 Solicitud creación, modificación y eliminación de documentos  y diligenciar dentro de los documentos del proceso, todos los cambios efectuados.</t>
  </si>
  <si>
    <t>No se evidencia la trazabilidad de las versiones en algunos documentos.</t>
  </si>
  <si>
    <t xml:space="preserve">Validar que en cada cambio de versión, se guarde la trazabilidad de la información y se registren las actualizaciones efectuadas, de manera que se conserve el histórico. 
</t>
  </si>
  <si>
    <r>
      <rPr>
        <b/>
        <sz val="10"/>
        <color theme="1"/>
        <rFont val="Arial"/>
        <family val="2"/>
      </rPr>
      <t xml:space="preserve">23/05/2017: </t>
    </r>
    <r>
      <rPr>
        <sz val="10"/>
        <color theme="1"/>
        <rFont val="Arial"/>
        <family val="2"/>
      </rPr>
      <t xml:space="preserve">Para los procedimientos de la Subdirección de Financiera se evidencia radicado 2017IE7689 del 24 de mayo de 2016 solicitando la modificación de documentos del SIG para conciliación interáreas,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avance y se solicita fecha de para su cumplimiento el 30 de septiembre de 2017.  </t>
    </r>
  </si>
  <si>
    <t>Relacionar en todos los documentos del Sistema Integrado de Gestión, cuando se requiera, los puntos modificados, para mantener la trazabilidad de la infromación, cumpliendo así con lo estabelcido en la Norma Fundamental de la entidad.</t>
  </si>
  <si>
    <t>23/05/2017:Se evidencia el formato 208-PLA-Ft-20 normograma Administración y Control de Recursos, versión 2, vigente desde el 25/10/2011 las actualizaciones que a surtido el proceso, se verifican la normatividad y la fecha de las mismas.</t>
  </si>
  <si>
    <t>Ajustar  el normograma de conformidad con la normativa vigente y los lineamientos del SIG.</t>
  </si>
  <si>
    <t>Silenia Neira Torres - Contratista</t>
  </si>
  <si>
    <t>El normograma registra errores de vigencia y por tanto de actualización.</t>
  </si>
  <si>
    <t xml:space="preserve">se cierra por cumplir con lo propuesto </t>
  </si>
  <si>
    <r>
      <rPr>
        <b/>
        <sz val="10"/>
        <color theme="1"/>
        <rFont val="Arial"/>
        <family val="2"/>
      </rPr>
      <t>23/05/2017</t>
    </r>
    <r>
      <rPr>
        <sz val="10"/>
        <color theme="1"/>
        <rFont val="Arial"/>
        <family val="2"/>
      </rPr>
      <t>:Se evidencia el formato 208-PLA-Ft-20 normograma Administración y Control de Recursos, versión 2, vigente desde el 25/10/2011 las actualizaciones que a surtido el proceso, se verifican la normatividad y la fecha de las mismas.</t>
    </r>
  </si>
  <si>
    <t>Mensualmente se revisará el cronograma para veririfcar la pertinencia con las normas vigentes.</t>
  </si>
  <si>
    <t xml:space="preserve">Se cierra por cumplir con la actividad propuesta </t>
  </si>
  <si>
    <r>
      <rPr>
        <b/>
        <sz val="10"/>
        <color theme="1"/>
        <rFont val="Arial"/>
        <family val="2"/>
      </rPr>
      <t>18 de octubre de 2017</t>
    </r>
    <r>
      <rPr>
        <sz val="10"/>
        <color theme="1"/>
        <rFont val="Arial"/>
        <family val="2"/>
      </rPr>
      <t xml:space="preserve">. El Normograma publicado el 17 de octubre de 2017 en la carpeta de calidad del proceso, se encuentra actualizado y ordenado cronológicamente, de acuerdo con la jerarquía de las normas, vigentes a la fecha de revisión. Las recomendaciones del informe de auditoría de primer semestre (14 de junio de 2017) fueron tenidas en cuenta. </t>
    </r>
    <r>
      <rPr>
        <b/>
        <sz val="10"/>
        <color theme="1"/>
        <rFont val="Arial"/>
        <family val="2"/>
      </rPr>
      <t>El hallazgo se cierra.</t>
    </r>
    <r>
      <rPr>
        <sz val="10"/>
        <color theme="1"/>
        <rFont val="Arial"/>
        <family val="2"/>
      </rPr>
      <t xml:space="preserve">                            </t>
    </r>
    <r>
      <rPr>
        <b/>
        <sz val="10"/>
        <color theme="1"/>
        <rFont val="Arial"/>
        <family val="2"/>
      </rPr>
      <t xml:space="preserve">28/05/2017: </t>
    </r>
    <r>
      <rPr>
        <sz val="10"/>
        <color theme="1"/>
        <rFont val="Arial"/>
        <family val="2"/>
      </rPr>
      <t>Se revisó el Normograma publicado en la carpeta de calidad del proceso, el cual presenta fecha de actualización 30 de abril de 2017. El enlace del proceso señor Roberto Carlos Narváez Cortés, solicitó ampliación del plazo para efectuar las correcciones tendientes al cierre de la no conformidad; sin embargo, no se corrigieron en su totalidad. El nuevo normograma presenta fecha de actualización 31 de mayo de 2017. La no conformidad se mantiene.</t>
    </r>
  </si>
  <si>
    <t>Actualizar y publicar el normograma del proceso de Servicio al Ciudadano</t>
  </si>
  <si>
    <t>El normograma del proceso se encuentra desactualizado y no coincide con el consignado en el procedimiento 208-SADM-Pr-06 aprobado el 30 de noviembre de 2015</t>
  </si>
  <si>
    <t xml:space="preserve">Se cierra por cumplir con lo establecido </t>
  </si>
  <si>
    <r>
      <rPr>
        <b/>
        <sz val="10"/>
        <color theme="1"/>
        <rFont val="Arial"/>
        <family val="2"/>
      </rPr>
      <t xml:space="preserve">Noviembre 9 de 2016 </t>
    </r>
    <r>
      <rPr>
        <sz val="10"/>
        <color theme="1"/>
        <rFont val="Arial"/>
        <family val="2"/>
      </rPr>
      <t xml:space="preserve"> El hallazgo se cierra por lo expuesto en la acción </t>
    </r>
  </si>
  <si>
    <r>
      <t xml:space="preserve">El artículo 106 del Decreto 1227 de 2005 en concocrdancia con lo dispuesto en el articulo 2,2,13,1,9 del Decreto Unico Reglamentario del Sector de  Función Pública numero 1083 de 2015 señala al tenor literal </t>
    </r>
    <r>
      <rPr>
        <b/>
        <sz val="10"/>
        <color theme="1"/>
        <rFont val="Arial"/>
        <family val="2"/>
      </rPr>
      <t xml:space="preserve">Terminos de concertación y formalización del Acuerdo de Gestión. </t>
    </r>
    <r>
      <rPr>
        <b/>
        <u/>
        <sz val="10"/>
        <color theme="1"/>
        <rFont val="Arial"/>
        <family val="2"/>
      </rPr>
      <t xml:space="preserve">En un plazo no mayor de cuatro (4) meses, contados a partir de la fecha de la poseción en su cargo, </t>
    </r>
    <r>
      <rPr>
        <sz val="10"/>
        <color theme="1"/>
        <rFont val="Arial"/>
        <family val="2"/>
      </rPr>
      <t xml:space="preserve">Fecha de posesión de la doctora Audrey Alvarez Bustos: 5 julio de 2016 y fecha de posesión de Adriana Alavarez Forero: 26 de septiembre de 2016, En atención del marco normativo descrito anteriormente; la doctora Audrey Alvarez Bustos y la Dra, Adriana Alvarez Forero, a la fecha de realizada la auditoria Interna (28 de julio de 2016), se encontraba dentro de los plazos establecidos para suscribir el referido acuerdo. </t>
    </r>
  </si>
  <si>
    <t>Gestión Humana</t>
  </si>
  <si>
    <t>No se encuentran publicados en la carpeta de calidad y por tanto no existe evidencia de haberse suscrito, los acuerdos de gestión de Audrey Álvarez Bustos y Adriana Forero Montoya.</t>
  </si>
  <si>
    <t>Se cierra por cumplir con lo programado</t>
  </si>
  <si>
    <t>1. Asignar un funcionario o contratista para la actualización del procedimiento.
2. Levantamiento de actas de mesas de trabajo y demás actividades que porpendan a obtener la información adecuada para la actualización del procedimiento con las personas que intervienen en éste.
3. Formulación de la actualización del Procedimiento.
4, Revisión del procedimiento por parte de los intervinientes.
5. Ajustes al procedimiento.
6. Presentación del procedimiento al Líder del proceso.
7. Ajustes finales al procedimiento.
8.  Aprobación del procedimiento por parte del Líder del proceso.
9. Presentación del procedimiento ante la Oficina Asesora de Planeación pra su oficialización y publicación.
10, Presentación del procedimiento actualizado a los funcionarios de la Entidad.</t>
  </si>
  <si>
    <t>El procedimiento 208 – SADM - pr13, para vinculación y desvinculación de servidores públicos,  vigente desde el 25 de noviembre de 2014, se encuentra desactualizado. No cuenta con el normograma cuya última actualización en la carpeta de calidad data del 30 de junio de 2016.</t>
  </si>
  <si>
    <r>
      <rPr>
        <b/>
        <sz val="10"/>
        <color theme="1"/>
        <rFont val="Arial"/>
        <family val="2"/>
      </rPr>
      <t>17/10/2017</t>
    </r>
    <r>
      <rPr>
        <sz val="10"/>
        <color theme="1"/>
        <rFont val="Arial"/>
        <family val="2"/>
      </rPr>
      <t xml:space="preserve">: las historias laborales han sido intervenidas para su correcta organización de conformidad con las Tablas de retención documental dispuestas en el Sistema Integrado de Gestión. Esto en el marco del contrato 613 de 2016 suscrito con la empresa servicios nacionales postales 4-72. Soporte de lo expuesto es los inventarios documentales entregados tanto de la planta fija como de la planta temporal, registrados en el Formato Único de Inventario Documental- FUID, código 208-SADM-Ft-02 y en la hoja de control de cada historia laboral y en el formato Hoja de Control bajo el código 208-SADM-FT-118.
En total, en el archivo de gestión del Proceso de Gestión del Talento Humano se encuentran 134 historias laborales organizadas y actualizadas. Por lo anterior, se da por cerrada la acción.
</t>
    </r>
  </si>
  <si>
    <t>Asignar a una persona que se encargue de la actualización del procedimiento y que aune esfuerzos con las personas intervinientes en dicho procedimiento para su adecuada actualización.</t>
  </si>
  <si>
    <t xml:space="preserve">Se cierra por cumplir con lo programado </t>
  </si>
  <si>
    <r>
      <rPr>
        <b/>
        <sz val="10"/>
        <color theme="1"/>
        <rFont val="Arial"/>
        <family val="2"/>
      </rPr>
      <t>17/10/2017:</t>
    </r>
    <r>
      <rPr>
        <sz val="10"/>
        <color theme="1"/>
        <rFont val="Arial"/>
        <family val="2"/>
      </rPr>
      <t xml:space="preserve"> las historias laborales han sido intervenidas para su correcta organización de conformidad con las Tablas de retención documental dispuestas en el Sistema Integrado de Gestión. Esto en el marco del contrato 613 de 2016 suscrito con la empresa servicios nacionales postales 4-72. Soporte de lo expuesto es los inventarios documentales entregados tanto de la planta fija como de la planta temporal, registrados en el Formato Único de Inventario Documental- FUID, código 208-SADM-Ft-02 y en la hoja de control de cada historia laboral y en el formato Hoja de Control bajo el código 208-SADM-FT-118.
En total, en el archivo de gestión del Proceso de Gestión del Talento Humano se encuentran 134 historias laborales organizadas y actualizadas. Por lo anterior, se da por cerrada la acción.
</t>
    </r>
  </si>
  <si>
    <t>Asignar una persona de perfil Asistencial con experiencia en el tema que se dedique exclusivamente para la gestión, organización, custodia e inclusión de archivos en las historias laborales, en aras a mantener las acciones adelantadas de la implementadión de la Acción Correctiva aquí planteada para así prevennir la ocurrencia de la no conformidad y mejorar continuamente dicha actividad.</t>
  </si>
  <si>
    <t>Subdirector (a) Administrativo (a)
Coordinador (a) de Gestión Documental</t>
  </si>
  <si>
    <t>La organización documental de las historias laborales es inadecuada por carencia de organización cronológica y ausencia de registros que demuestren el cumplimiento de los procedimientos.</t>
  </si>
  <si>
    <r>
      <rPr>
        <b/>
        <sz val="10"/>
        <color theme="1"/>
        <rFont val="Arial"/>
        <family val="2"/>
      </rPr>
      <t>17/10/2017:</t>
    </r>
    <r>
      <rPr>
        <sz val="10"/>
        <color theme="1"/>
        <rFont val="Arial"/>
        <family val="2"/>
      </rPr>
      <t xml:space="preserve"> las historias laborales han sido intervenidas para su correcta organización de conformidad con las Tablas de retención documental dispuestas en el Sistema Integrado de Gestión. Esto en el marco del contrato 613 de 2016 suscrito con la empresa servicios nacionales postales 4-72. Soporte de lo expuesto es los inventarios documentales entregados tanto de la planta fija como de la planta temporal, registrados en el Formato Único de Inventario Documental- FUID, código 208-SADM-Ft-02 y en la hoja de control de cada historia laboral y en el formato Hoja de Control bajo el código 208-SADM-FT-118.
En total, en el archivo de gestión del Proceso de Gestión del Talento Humano se encuentran 134 historias laborales organizadas y actualizadas. Por lo anterior, se da por cerrada la acción.
</t>
    </r>
  </si>
  <si>
    <t>Realizar proceso de contratación de personal exclusivamente para la organización del archivo de las historias laborales que realicen las siguientes etapas:
1. Revisión de las historias laborales existentes bajo la supervisión por parte del Grupo de Gestión Documental.
2. Levantamiento del inventario documental de las historias laborales.
3. Organización de los expedientes de las historias laborales teniendo como base la aplicadción de las TRD que de acuerdo con las funciones se puede adelantar desde el año 2011, tomando como base las Circulares 04 de 2003 y 012 de 2004 expedidas por el Archivo General de la Nación.
4. Escaneo de las historias laborales y cargue en el sistema Zaffiro o el dispuesto por la Entidad, en aras de garantizar el acceso a la información de manera eficiente así como su conservación.</t>
  </si>
  <si>
    <r>
      <rPr>
        <b/>
        <sz val="10"/>
        <color theme="1"/>
        <rFont val="Arial"/>
        <family val="2"/>
      </rPr>
      <t xml:space="preserve">17/10/2017: </t>
    </r>
    <r>
      <rPr>
        <sz val="10"/>
        <color theme="1"/>
        <rFont val="Arial"/>
        <family val="2"/>
      </rPr>
      <t xml:space="preserve">las historias laborales han sido intervenidas para su correcta organización de conformidad con las Tablas de retención documental dispuestas en el Sistema Integrado de Gestión. Esto en el marco del contrato 613  de 2016 suscrito con la empresa servicios nacionales postales 4-72. Soporte de lo expuesto es los inventarios documentales entregados tanto de la planta fija como de la planta temporal, registrados en el Formato Único de Inventario Documental- FUID, código 208-SADM-Ft-02 y en la hoja de control de cada historia laboral y en el formato Hoja de Control bajo el código 208-SADM-FT-118.
En total, en el archivo de gestión del Proceso de Gestión del Talento Humano se encuentran 134 historias laborales organizadas y actualizadas. Por lo anterior, se da por cerrada la acción.
</t>
    </r>
  </si>
  <si>
    <t>Realizar la inclusión de información que esta pendiente por archivar en las historias laborales.</t>
  </si>
  <si>
    <t xml:space="preserve">Se cerró el hallazgo por la argumentación presentada </t>
  </si>
  <si>
    <r>
      <rPr>
        <b/>
        <sz val="10"/>
        <color theme="1"/>
        <rFont val="Arial"/>
        <family val="2"/>
      </rPr>
      <t xml:space="preserve">Noviembre 9 de 2016  </t>
    </r>
    <r>
      <rPr>
        <sz val="10"/>
        <color theme="1"/>
        <rFont val="Arial"/>
        <family val="2"/>
      </rPr>
      <t xml:space="preserve">El hallazgo se cierra por lo expuesto en la acción </t>
    </r>
  </si>
  <si>
    <t>El literal b del paragrafo del articulo 3 del acuerdo 005 de 2008 establece para la prima técnica del nivel profesional: "Un 0.5% adicional por cada 40 horas de capacitación acreditadas hasta completar el 12,5%"  o hasta un 12.5% por especialización o postgrado no inferior a un año, o titulo universitario adicional de nivel profesional o de licenciatura. En cualquiera de los eventos ocntemplados la capacitación que se acredite deberá relacionarse o ser inherente a la profesión o desempeño del cargo. (negrilla subrayada fuera del texto original), con lo cual se precisa que no es fundamental poseer un titulo de formación de postgrado para obtener dicho porcentaje, sino que se puede suplir con capacitación acreditada, y fue por esta razón por medio de la cual se concedió dichos porcentajes a las personas nombradas en este hallazgo.</t>
  </si>
  <si>
    <t>Las primas técnicas reconocidas a los ex servidores María del Carmen Rincón Bohórquez, Olga Lucía Godoy Osorio y Manuel Alejandro Velásquez Ovalle carecen del debido sustento legal, puesto que se basaron, la primera en una certificación de terminación de estudios y no de un título profesional, y la segunda y el tercero en cursos de capacitación.</t>
  </si>
  <si>
    <t>Inoportuno</t>
  </si>
  <si>
    <r>
      <rPr>
        <b/>
        <sz val="10"/>
        <color theme="1"/>
        <rFont val="Arial"/>
        <family val="2"/>
      </rPr>
      <t xml:space="preserve">30 de mayo de 2017: </t>
    </r>
    <r>
      <rPr>
        <sz val="10"/>
        <color theme="1"/>
        <rFont val="Arial"/>
        <family val="2"/>
      </rPr>
      <t xml:space="preserve"> El normograma se encuentra desactualizado. Registra normas derogadas o modificadas. El hallazgo continúa abierto.                                                                  12/10/17: Se verifico la actualización de del normograma y su respectiva publicación, por lo anterior, se cierra la no conformidad.</t>
    </r>
  </si>
  <si>
    <t>Mensualmente se efectuará seguimiento a la publicación por parte de Planeación</t>
  </si>
  <si>
    <t>Dirección de Urbanizaciones y Titulación</t>
  </si>
  <si>
    <t>Al verificar la actualización del normograma se evidencia que la publicación en la página web institucional no presenta la última actualización. Esta situación se presenta debido a la falta de control y trazabilidad con el documento para verificar su publicación.</t>
  </si>
  <si>
    <t>El hallazgo se cierra. Debido a que el proyecto no continuó en ejecución</t>
  </si>
  <si>
    <r>
      <rPr>
        <b/>
        <sz val="10"/>
        <color theme="1"/>
        <rFont val="Arial"/>
        <family val="2"/>
      </rPr>
      <t xml:space="preserve">30/05/2017: </t>
    </r>
    <r>
      <rPr>
        <sz val="10"/>
        <color theme="1"/>
        <rFont val="Arial"/>
        <family val="2"/>
      </rPr>
      <t>Al verificar la información del proyecto, la actividad 3 - Elaborar la Prefactibilidad del 100 % de los Predios con Potencial de Desarrollo Urbanístico no registra avance, aunque la ejecución de recursos tiene un avance de 96.7%. El hallazgo se cierra debido a que el proyecto no continuo en ejecución.</t>
    </r>
  </si>
  <si>
    <t>A partir del mes Julio de 2016 con el nuevo Plan de Desarrollo se efectúa seguimiento  a las metas de entrega de 2 zonas de cesión y cierre de 3 proyectos constructivos y de urbanismo para vivienda VIP y a los nuevos indiciadores planeados.</t>
  </si>
  <si>
    <t xml:space="preserve">Verificado en el Formato Único de Seguimiento Sectorial FUSS la ejecución del  proyecto 691, programada para el periodo 2012 – 2016,  presenta un mínimo  avance del siete punto cero ochenta y cinco por ciento (7.085%) de acuerdo con el reporte fechado el 30 de mayo. Este proyecto no continuará para el segundo periodo.  Esta situación se presenta debido a la mínima planeación  en la elaboración del proyecto. 
Debido a esta mínima planeación en los proyectos la institución corre el riesgo de no cumplir con las metas establecidas
</t>
  </si>
  <si>
    <t xml:space="preserve">Se cierra por cumlplir con la acción establecida </t>
  </si>
  <si>
    <r>
      <rPr>
        <b/>
        <sz val="10"/>
        <color theme="1"/>
        <rFont val="Arial"/>
        <family val="2"/>
      </rPr>
      <t xml:space="preserve">30 de mayo de 20170: </t>
    </r>
    <r>
      <rPr>
        <sz val="10"/>
        <color theme="1"/>
        <rFont val="Arial"/>
        <family val="2"/>
      </rPr>
      <t xml:space="preserve"> En el plan de acción de la vigencia 2017 existen dos actividades sin reporte de avance en las actividades del primer trimestre del año. Al cierre de la vigencia 2016 algunas metas se cumplieron en un 50%, un 86% y un 62%; otra meta se alcanzó el 109% de lo planeado. No se evidencian acciones de mejora en la medición y análisis de los indicadores. El hallazgo continúa abierto                                         12/10/17: En el tercer trimestre se replantea la meta de uno de los proyectos, se evidencia el análisis en el cumplimiento de la meta y la toma de acciones de acuerdo a su cumplimiento. Por lo anterior se cierra la no conformidad.</t>
    </r>
  </si>
  <si>
    <t>A partir del mes Julio de 2016 con el nuevo Plan de Desarrollo se efectua seguimiento a las metas de  la titulación de 1000 predios, entrega de 2 zonas de cesión y cierre de 3 proyectos constructivos y de urbanismo para vivienda VIP y a los nuevos indiciadores planeados.</t>
  </si>
  <si>
    <t>Durante la revisión de los planes de acción se evidencian acciones que a la fecha no registran avance de ejecución, así como acciones que no establecían meta pero presentan avance de ejecución. El resultado, planes con mínimo avance en su ejecución, sin determinar medición y análisis de la misma para formular y ejecutar acciones de mejora</t>
  </si>
  <si>
    <t xml:space="preserve">Se cierra el hallazgo por la efectividad de la acciòn propuesta </t>
  </si>
  <si>
    <r>
      <t xml:space="preserve">26/04/2017: </t>
    </r>
    <r>
      <rPr>
        <sz val="10"/>
        <color theme="1"/>
        <rFont val="Arial"/>
        <family val="2"/>
      </rPr>
      <t>se verificaron los requerimientos a los abogados esternos para que se cumpla con el diligenciamiento de los informes y en las carpetas fisicas se evidencia su presentación en el formato requerido. Al revisar la actualización del historico de las actuaciones se establece su cumplimiento. El hallazgo se cierra.</t>
    </r>
  </si>
  <si>
    <t>Se envió requerimiento a los abogados Alejandro Guayara y Juan Manuel Russi solicitándoles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</si>
  <si>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 xml:space="preserve">Director Jurídico </t>
  </si>
  <si>
    <t>Respecto a los informes que deben entregar los abogados de representación judicial al Director Jurídico, se evidencia que no se está haciendo uso de la herramienta para tal fin, denominada 208-DJ-Ft-44 REPORTES DE PROCESOS JUDICIALES; de igual manera no se adjunta a estos el formato histórico de actuaciones, que genera el aplicativo SIRPOJWEB.</t>
  </si>
  <si>
    <t>Se cierra por qaue ya tiene plan de mejoramiento. Hallazgo repetitivo</t>
  </si>
  <si>
    <t xml:space="preserve">No es necesario formular plan de mejoramiento por ser repetitivo el hallazgo ya se tiene plan de mejoramiento, por esta razòn se cierra </t>
  </si>
  <si>
    <t xml:space="preserve">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 Sin embargo la gestión adelantada es evaluada con relación a su eficacia y eficiencia, a través de la contratación de veracidad y oportunidad de la información contenida en el reporte mensual de procesos, entre el SIPROJ y la página web de la Rama Judicial. se tiene una base de 22 procesos que tienen fecha de otorgamiento de poder a los abogados que se encuentren vinculados actualmente a la CVP, posterior a la fecha de inicio del mismo, y a los caules les vamos a solicitar que actualicen el SIPROJ a partir del 1° de julio de 2016  </t>
  </si>
  <si>
    <t>Director Jurídico</t>
  </si>
  <si>
    <t>Al verificar la muestra de procesos judiciales se evidencia que persiste el mismo hallazgo de años anteriores. Desde 2012 se presenta la misma inconsistencia en las auditorías como: información desactualizada en el aplicativo SIPROJWEB. Por lo tanto no es eficaz la supervisión en los  contratos de representación judicial.     Se aclara que no es necesario formular plan de mejoramiento para este hallazgo, sino verificar el análisis de causa y las acciones planteadas en el plan de mejoramiento actual de la Dirección Jurídica; así mismo reformular las fechas de cierre de las mismas ya que se encuentran vencidas.</t>
  </si>
  <si>
    <t xml:space="preserve">Se cumplio con la acción  formulada a asatisfacciòn </t>
  </si>
  <si>
    <r>
      <t xml:space="preserve">7 de junio de 2016: </t>
    </r>
    <r>
      <rPr>
        <sz val="10"/>
        <color theme="1"/>
        <rFont val="Arial"/>
        <family val="2"/>
      </rPr>
      <t xml:space="preserve"> se ha efectuado el ajuste  a las acciones correspondientes </t>
    </r>
    <r>
      <rPr>
        <b/>
        <sz val="10"/>
        <color theme="1"/>
        <rFont val="Arial"/>
        <family val="2"/>
      </rPr>
      <t xml:space="preserve"> </t>
    </r>
    <r>
      <rPr>
        <sz val="10"/>
        <color theme="1"/>
        <rFont val="Arial"/>
        <family val="2"/>
      </rPr>
      <t xml:space="preserve"> en el mapa de riesgos. En la matriz se han incluido, para cada una de las acciones frente al riesgo, la descripciòn de evidencias y su ubicación para proceder al seguimiento correspondiente, informar o reportar sobre las acciones emprendidas  desde marzo, junio para mitigar y reducir los riesgos. </t>
    </r>
  </si>
  <si>
    <t>La OAC contrató un profesional encargado de mantener actualizados los documentos de control normativo.</t>
  </si>
  <si>
    <t>No se ha incluido en el normograma la Resolución 3564 del 31 de diciembre de 2015 expedida por el Ministerio de Tecnologías de la Información de las Comunicaciones. Los procedimientos 208-COM-Pr-03, 208-COM-Pr-04, 208-COM-Pr-05, 208-COM-Pr-06, 208-COM-Pr-07 y 208-COM-Pr-08 no se encuentran actualizados de conformidad con la norma citada.</t>
  </si>
  <si>
    <t>María Gladys Ramírez Morato</t>
  </si>
  <si>
    <t xml:space="preserve">Se cierra en auditoria  del 23 de marzo de 2017, por cumplir con la actividad programada </t>
  </si>
  <si>
    <t>Marzo 23 de 2017:  Revisado el Normograma del proceso se encontró en la hoja número dos (2) del documento  la Resolución 3564 de 2015 de Min TIC’S. 
En el informe de auditoría de del 15 de noviembre de 2016, se verificó la actualización de estos  procedimientos de conformidad con la norma mencionada, aunque no había  sido publicada en la carpeta de calidad. 
Una vez se revisa la carpeta de calidad se verifica la publicación de estos documentos.</t>
  </si>
  <si>
    <t xml:space="preserve">Actualización inmediata correspondiente y presentación a la OAP para la respectiva publicacion </t>
  </si>
  <si>
    <t xml:space="preserve">Se ejecuto la acción, con pertinencia </t>
  </si>
  <si>
    <r>
      <t>14 de octubre de 2016</t>
    </r>
    <r>
      <rPr>
        <sz val="8"/>
        <color theme="1"/>
        <rFont val="Arial"/>
        <family val="2"/>
      </rPr>
      <t>. Se remiten por parte la Dirección Jurídica los registros de reunión, soportes del seguimiento que se hace a los procesos. Se cierra.</t>
    </r>
  </si>
  <si>
    <t xml:space="preserve"> Actualización del normograma</t>
  </si>
  <si>
    <t>Dirección Jurídica</t>
  </si>
  <si>
    <t>Respecto al plan de mejoramiento revisado en el ejercicio de esta auditoría a cuatro hallazgos no se habían formulado acciones, igualmente se hizo seguimiento dentro del ejercicio de la auditoría.</t>
  </si>
  <si>
    <t xml:space="preserve">Se cierra la acción formulada se ejecuto de acuerdo a lo propuesto </t>
  </si>
  <si>
    <r>
      <t xml:space="preserve">26/04/2017: </t>
    </r>
    <r>
      <rPr>
        <sz val="10"/>
        <color theme="1"/>
        <rFont val="Arial"/>
        <family val="2"/>
      </rPr>
      <t xml:space="preserve"> Al revisar la carpeta del abogado Catrlos Dario Barrera se verificó que el 17 de febrero de 2017 presentó el informe de enero. Mediante oficio 2017IE2341 se le requiere el cumplimiento en la presentación de los informes. Al revisar la carpeta del abogado Alejandro Guayara se encuentran los informes de febrero y marzo de 2017. Al revisar la carpeta de la abogada Solangel Torres Vega se encuentran los informes de febrero y marzo. se evidencia el cumplimiento de la acción. El hallazgo se cierra.</t>
    </r>
  </si>
  <si>
    <t>Se envió requerimiento a los abogados Alejandro Guayara y Juan Manuel Russi solicitándoles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</si>
  <si>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Respecto a los informes que deben entregar los abogados de representación judicial al Director Jurídico, no se evidencia el cumplimiento de uno de ellos, tampoco que haya sido requerido por el supervisor del contrato para la entrega de los mismos. Así mismo no se está cumpliendo con los tiempos establecidos en el procedimiento 208-DJ-Pr-08 “Seguimiento a los procesos judiciales”, el cual determina que su periodicidad debe ser semanal.</t>
  </si>
  <si>
    <t>Durante la vigencia 2016, se realizó comité para efectuar la Revisión por la Dirección el día 31 de Octubre, el acta de dicho comité, el registro de sistencia y la presentación, se encuentran publicadas en la carpeta calidad  (\\serv-cv11\calidad\27. PRESENTACIONES E INFORMES\SISTEMA INTEGRADO DE GESTIÓN\2016\REVISIÓN POR LA DIRECCIÓN).
Dado que durante la vigencia se relizó un (1) solo comité y existe la evidencia correspondiente en cumpIlimiento con la norma NTCGP 1000:2009, numeral 5.6. Se procede a cerrar la acción y el hallazgo.</t>
  </si>
  <si>
    <t>Gestionar ante el comité SIG una reunión para realizar  la revisión por la dirección de la vigencia 2016.</t>
  </si>
  <si>
    <t>No se ha adelantado el registro de las actas del comité del Sistema Integrado de Gestión, para todos los comités reunidos en la vigencia 2016.</t>
  </si>
  <si>
    <t>María Helena Pedraza</t>
  </si>
  <si>
    <t xml:space="preserve">Auditoria </t>
  </si>
  <si>
    <t>Se han realizado  sensibilizaciones por parte de la OAP a todas las dependencias de la entidad, sobre el manejo de las herramientas de gestión (Evidencia: registros de asistencia y capacitaciones que se encuentran publicados en la carpeta de calidad). 
A la fecha se evidencia que las herramientas de gestión se vienen reportando oportunamente por parte de los procesos, de acuerdos con los tiempos establecidos para cada una y se encuentran debidamente publicadas. Así mismo se evidencia la constante  labor que realiza  la Oficina de Planeación, a través de correos  a todas las dependencias, con el propósito de recordar el diligenciamiento y reporte de estas herramientas.
Teniendo en cuenta que se vienen reportando estas herramientas y el seguimiento que se hace a la entrega oportuna de las mismas, se procede a cerrar la acción.</t>
  </si>
  <si>
    <t>Realizar nuevas jornadas de socialización a los enlaces de las dependencias, en el manejo de las herramientas de gestión.
Matriz de Riesgos,
- Plan de acción
- Reporte de producto y/o Servicio No conforme
- Reporte y control del Diseño y desarrollo
- Actualización del normograma</t>
  </si>
  <si>
    <t xml:space="preserve">No se reportan las herramientas de gestión en cumplimiento de los términos establecidos por la entidad.
Matriz de Riesgos,
- Plan de acción
- Reporte de producto y/o Servicio No conforme
- Reporte y control del Diseño y desarrollo
- Actualización del normograma
</t>
  </si>
  <si>
    <t xml:space="preserve">Se cierra el hallazgo, se cumplio con la actividad programada </t>
  </si>
  <si>
    <r>
      <rPr>
        <b/>
        <sz val="10"/>
        <color theme="1"/>
        <rFont val="Arial"/>
        <family val="2"/>
      </rPr>
      <t>30 de mayo de 2017</t>
    </r>
    <r>
      <rPr>
        <sz val="10"/>
        <color theme="1"/>
        <rFont val="Arial"/>
        <family val="2"/>
      </rPr>
      <t xml:space="preserve">. Las acciones fueron formuladas oportunamente. Se cierra el hallazgo </t>
    </r>
  </si>
  <si>
    <t>Aprobar las acciones correctivas y preventivas identificadas</t>
  </si>
  <si>
    <t xml:space="preserve">Dirección de Urbanización y Titulación </t>
  </si>
  <si>
    <t>El líder  del proceso debe asegurarse de efectuar las correcciones y tomar las acciones correctivas y preventivas, producto de los resultados de las auditorías internas.</t>
  </si>
  <si>
    <t>Ana Sofía Estupiñan</t>
  </si>
  <si>
    <t>Auditoria combinada Urbanización y titulaciones</t>
  </si>
  <si>
    <t>Se cumplio con la actividad establecida, por lo tanto, se cierra la no conformidad.</t>
  </si>
  <si>
    <r>
      <rPr>
        <b/>
        <sz val="10"/>
        <color theme="1"/>
        <rFont val="Arial"/>
        <family val="2"/>
      </rPr>
      <t xml:space="preserve">30 de mayo de 2017. </t>
    </r>
    <r>
      <rPr>
        <sz val="10"/>
        <color theme="1"/>
        <rFont val="Arial"/>
        <family val="2"/>
      </rPr>
      <t xml:space="preserve">Se verificó la formulación de la matriz del producto no conforme. Se cierra el hallazgo. </t>
    </r>
  </si>
  <si>
    <t xml:space="preserve">Hacer seguimiento a las metas de las sub-actividades para identificar su cumplimiento </t>
  </si>
  <si>
    <t>No se ha elaborado la matriz de producto y/o Servicio No conforme</t>
  </si>
  <si>
    <r>
      <rPr>
        <b/>
        <sz val="10"/>
        <color theme="1"/>
        <rFont val="Arial"/>
        <family val="2"/>
      </rPr>
      <t>30 de mayo de 2017.</t>
    </r>
    <r>
      <rPr>
        <sz val="10"/>
        <color theme="1"/>
        <rFont val="Arial"/>
        <family val="2"/>
      </rPr>
      <t xml:space="preserve"> Se comparó la matriz de riesgos de la vigencia 2016 con la de la vigencia 2017; en la primera se identificaron 11 riesgos de gestión y 3 de corrupción y en la actual se tienen identificados cuatro de corrupción. Se evidencia que no fue tomado como insumo el mapa de riesgos de la vigencia 2016 para la construcción de la matriz de riesgos vigencia 2017. El hallazgo continúa abierto.                                                     </t>
    </r>
    <r>
      <rPr>
        <b/>
        <sz val="10"/>
        <color theme="1"/>
        <rFont val="Arial"/>
        <family val="2"/>
      </rPr>
      <t>12/10/17</t>
    </r>
    <r>
      <rPr>
        <sz val="10"/>
        <color theme="1"/>
        <rFont val="Arial"/>
        <family val="2"/>
      </rPr>
      <t>: Se verifico y persiste solo la identificación de riesgos de corrupción, por lo anterior se deja abierta la no conformidad</t>
    </r>
  </si>
  <si>
    <t>Verificar las acciones del mapa de riesgos para formulación conforme al PDD Bogotá Mejor para todos</t>
  </si>
  <si>
    <t>El mapa de riesgos por procesos 2015 debe ser analizado para constatar que las acciones formuladas y ejecutadas aporten a efectos de mitigarlos, reducirlos o evitarlos y tomarlos como insumo en la construcción del mapa de riesgos de la vigencia 2016.</t>
  </si>
  <si>
    <t xml:space="preserve">Se cierra el hallazgo por cumplir con la acción programada </t>
  </si>
  <si>
    <t>14 de febrero de 2017: El formato "Programación y avance actividades proyectos de inversión, con código: 208-PLA-Ft-12, fue revisado y ajustado y se encuentra publicado en la carpeta de calidad \\serv-cv11\calidad\1. PROCESO DE GESTIÓN ESTRATÉGICA\FORMATOS. Se cumple con la acción. Cerrado.</t>
  </si>
  <si>
    <t xml:space="preserve">Se debe revisar y ajustar el formato " 208-PLA-Ft-12" según la carpeta de calidad y  realizar la revision y ajuste a los ponderados  de las actividades y subactividades </t>
  </si>
  <si>
    <t xml:space="preserve">3. El registro de formato “Programación y avance actividades proyectos de inversión, con código: 208-PLA-Ft-12, versión 2, para los proyecto de inversión 7328 y 962, no fue presentado dentro del formato definido en la carpeta de calidad. Así mismo los porcentajes presentados no corresponden a una programación total en la vigencia, al considerar las obras de las diferentes APIS en las vigencias 2015, 2014 y 2013. </t>
  </si>
  <si>
    <t>Al verificar el cumplimiento de la acción se cierra el hallazgo</t>
  </si>
  <si>
    <r>
      <t xml:space="preserve">Febrero 14 de 2017: Una vez realizadas las revisiones y verificaciones correspondientes tomaron la decisión de continuar con los riesgos que tenían. </t>
    </r>
    <r>
      <rPr>
        <b/>
        <sz val="10"/>
        <color rgb="FF000000"/>
        <rFont val="Arial"/>
        <family val="2"/>
      </rPr>
      <t>Se cierra la No Conformidad.</t>
    </r>
  </si>
  <si>
    <t>Realizar la revisión de las acciones propuestas en la matriz de riesgos, con el fin de definir si se continua con el seguimiento o si se requiere realizar un nuevo planteamiento</t>
  </si>
  <si>
    <t>2. Efectuar el análisis de los riesgos después de cumplidas las acciones, con el fin de definir si estas pasan a ser controles del procedimiento o si se requiere plantear nuevas acciones que permitan minimizar los riesgos.</t>
  </si>
  <si>
    <t xml:space="preserve">Se verifico el cumplimiento de la actividad, por esta razón se cierra el hallazgo </t>
  </si>
  <si>
    <t xml:space="preserve">Una vez verificada la publicación de las herramientas de gestión actualizadas en la carpeta de calidad se procede a  cerrar el hallazgo </t>
  </si>
  <si>
    <t xml:space="preserve">Revisar y actualizar a tiempo cada una de las herramientas de la direccion de Mejoramiento de Vivienda, con el fin de mantener y oficializar los resultados de las mediciones </t>
  </si>
  <si>
    <t xml:space="preserve">1. No han sido publicadas en la carpeta de calidad, con la frecuencia que solicitó la Oficina Asesora de Planeación,  herramientas como:
• Matriz de Riesgos,
• Plan de acción
• Reporte de producto y/o servicio no conforme
• Reporte y control del diseño y desarrollo
• Actualización del normograma
</t>
  </si>
  <si>
    <t xml:space="preserve">Verificado el PI 208 FUSS, POA y PAG se evidencia la inclusión de las metas intermedias y la medición y el análisis de las mismas.
El hallazgo se cierra.
</t>
  </si>
  <si>
    <t>El Enlace de la Dirección de Mejoramiento de Barrios con la Oficina Asesora de Planeación, realiza la planificación de las herrramientas de seguimiento incluyendo todos los procesos vigentes.</t>
  </si>
  <si>
    <t>Al verificar el PI 208 FUSS, POA y PAG no se evidenció la inclusión de la meta intermedia, referida a la ejecución de los contratos 605, 606 y 611 de 2015 cuyos objetos son: realizar mantenimientos, reparaciones e interventorías. ni la variación de la meta 3 con relación a los dos procesos que no fueron viables.</t>
  </si>
  <si>
    <t xml:space="preserve">Se cierra al verificar el cumplimiento de la acción propuesta </t>
  </si>
  <si>
    <t xml:space="preserve">CONSOLIDADO PLANES DE ACCIÓN DE GESTIÓN\2016\FECHA DE CORTE 30 DE SEPTIEMBRE 2016.
Se cierra el hallazgo. 
</t>
  </si>
  <si>
    <t>El Enlace de la Dirección de Mejoramiento de Barrios con la Oficina Asesora de Planeación, solicita la publicación en la carpeta de la Calidad y comprueba que este publicado.</t>
  </si>
  <si>
    <t>Se evidencia la elaboración del Plan de Acción de Gestión con seguimiento a 30 de abril 2016, sin embargo,  no se encontró formalizado y publicado en la carpeta de calidad</t>
  </si>
  <si>
    <t xml:space="preserve">Se cierra por la oportunidad en la formulaciòn de los palnes de mejoramiento </t>
  </si>
  <si>
    <t xml:space="preserve">Queda pendiente que en la Dirección de Gestión Corporativa definan los mecanismos de seguimiento a implementar, Julio 26 de 2017: se reviso los planes de mejoramiento y se encontraron debidamente formulados, por lo anterior se cierra la no conformidad </t>
  </si>
  <si>
    <t>Como lider del proceso establecer cronograma con los encargados de las auditorias internas y de las herramientas de control, verificando el seguimiento y oportunidad de cada uno</t>
  </si>
  <si>
    <t xml:space="preserve">Dirección Corporativa y CID
OAP
</t>
  </si>
  <si>
    <t>No se generan plan de mejoramiento oportuno frente a los hallazgos de auditorías internas</t>
  </si>
  <si>
    <t>Gloria Marcela Luna</t>
  </si>
  <si>
    <t xml:space="preserve">Se cierra por cumplir con la actividad descrita </t>
  </si>
  <si>
    <t>Se emitió Circular 008 de 2016</t>
  </si>
  <si>
    <t>Circular dirigida a todos aquellos que tienen la calidad de supervisor e interventor, con el fin de que den cumplimiento de allegar los documentos de los respectivos expedientes al archivo de contratación, incluye la socializacion del Manual de Contratación actualizado a 30 de diciembre de 2015</t>
  </si>
  <si>
    <t>No se evidencia en la totalidad de los contratos el formato de delegación de la supervisión. (Ver numeral 5 de este informe).</t>
  </si>
  <si>
    <t>20/06/2017 una vez verificada la página de transparencia de la entidad y el SECOP  se logra constatar que el plan anual de adquisiciones se encuentra publicado de acuerdo a lo indicado por los artículos 6 y 7 de la ley 1510 de 2013 , se cierra por dar cumplimiento con la acción formulada</t>
  </si>
  <si>
    <t xml:space="preserve">De acuerdo al Decreto 1510 de 2013 en sus articulos 6 y 7,  la CVP realizará publicaciones  de manera semestral y como está estipulado en el procedimiento se remitirá a las areas de Planeación y Comunicaciones el plan Anual de Aquisiciones para su publicaciones en las respectivas carpetas.        </t>
  </si>
  <si>
    <t>La entidad en su página web no pública actualizaciones del plan anual de adquisiciones como lo disponen los artículos 6 y 7 del Decreto Reglamentario 1510 de 2013.</t>
  </si>
  <si>
    <r>
      <rPr>
        <b/>
        <sz val="9"/>
        <color theme="1"/>
        <rFont val="Arial"/>
        <family val="2"/>
      </rPr>
      <t>1 de noviembre de 2017</t>
    </r>
    <r>
      <rPr>
        <sz val="9"/>
        <color theme="1"/>
        <rFont val="Arial"/>
        <family val="2"/>
      </rPr>
      <t>. Al revisar el documento 208-SADM-Pr-06 Gestión del Servicio al Ciudadano y el normograma correspondiente a este procedimiento, se observa que la normatividad se encuentra vigente. El documento fue actualizado a 31 de octubre de 2017.</t>
    </r>
    <r>
      <rPr>
        <b/>
        <sz val="9"/>
        <color theme="1"/>
        <rFont val="Arial"/>
        <family val="2"/>
      </rPr>
      <t xml:space="preserve"> El hallazgo se cierra.                                          14 de juniode 2016: </t>
    </r>
    <r>
      <rPr>
        <sz val="9"/>
        <color theme="1"/>
        <rFont val="Arial"/>
        <family val="2"/>
      </rPr>
      <t>El contrato 057 de 2016, suscrito con Gilda Miriam España Rodríguez, establece dentro de las obligaciones específicas, actualizar la documentación del proceso. Esta acción se adelantará durante toda la vigencia. Falta la formulación del indicador de cumplimiento.</t>
    </r>
  </si>
  <si>
    <t xml:space="preserve">2- Actualizar el procedimiento de Servicio al Ciudadano conforme a la normatividad vigente.                                                                          </t>
  </si>
  <si>
    <t xml:space="preserve">Director (a) de Gestión Corporativa o contratista servicio al ciudadano </t>
  </si>
  <si>
    <t>Al verificar el procedimiento se encontró que se encuentra desactualizado, por referencias normativas que ya fueron derogadas (resoluciones 1115 de 2010 y 1054 de 2012</t>
  </si>
  <si>
    <t>Auditoria combinada Administración de la Información</t>
  </si>
  <si>
    <r>
      <rPr>
        <b/>
        <sz val="10"/>
        <color theme="1"/>
        <rFont val="Arial"/>
        <family val="2"/>
      </rPr>
      <t>1 de noviembre de 2017</t>
    </r>
    <r>
      <rPr>
        <sz val="10"/>
        <color theme="1"/>
        <rFont val="Arial"/>
        <family val="2"/>
      </rPr>
      <t xml:space="preserve">. Al revisar el documento 208-SADM-Pr-06 Gestión del Servicio al Ciudadano y el normograma correspondiente a este procedimiento, se observa que la normatividad se encuentra vigente. El documento fue actualizado a 31 de octubre de 2017. </t>
    </r>
    <r>
      <rPr>
        <b/>
        <sz val="10"/>
        <color theme="1"/>
        <rFont val="Arial"/>
        <family val="2"/>
      </rPr>
      <t>El hallazgo se cierra</t>
    </r>
    <r>
      <rPr>
        <sz val="10"/>
        <color theme="1"/>
        <rFont val="Arial"/>
        <family val="2"/>
      </rPr>
      <t xml:space="preserve">. </t>
    </r>
    <r>
      <rPr>
        <b/>
        <sz val="10"/>
        <color theme="1"/>
        <rFont val="Arial"/>
        <family val="2"/>
      </rPr>
      <t>14 de junio de 2016:</t>
    </r>
    <r>
      <rPr>
        <sz val="10"/>
        <color theme="1"/>
        <rFont val="Arial"/>
        <family val="2"/>
      </rPr>
      <t xml:space="preserve"> El contrato 057 de 2016, suscrito con Gilda Miriam España Rodríguez, establece dentro de las obligaciones específicas, actualizar la documentación del proceso. Esta acción se adelantará durante toda la vigencia.</t>
    </r>
  </si>
  <si>
    <t xml:space="preserve">1- Designar profesional para realizar la actualizaciòn del proceso.       </t>
  </si>
  <si>
    <r>
      <rPr>
        <b/>
        <sz val="10"/>
        <color theme="1"/>
        <rFont val="Arial"/>
        <family val="2"/>
      </rPr>
      <t xml:space="preserve"> 1 de noviembre de 2017.</t>
    </r>
    <r>
      <rPr>
        <sz val="10"/>
        <color theme="1"/>
        <rFont val="Arial"/>
        <family val="2"/>
      </rPr>
      <t xml:space="preserve"> Al revisar el documento 208-SADM-Pr-06 Gestión del Servicio al Ciudadano y el normograma correspondiente a este procedimiento, se observa que la normatividad se encuentra vigente. El documento fue actualizado a 31 de octubre de 2017. El hallazgo se cierra.  </t>
    </r>
    <r>
      <rPr>
        <b/>
        <sz val="10"/>
        <color theme="1"/>
        <rFont val="Arial"/>
        <family val="2"/>
      </rPr>
      <t>14 de junio de 2016:</t>
    </r>
    <r>
      <rPr>
        <sz val="10"/>
        <color theme="1"/>
        <rFont val="Arial"/>
        <family val="2"/>
      </rPr>
      <t xml:space="preserve"> El normograma se encuentra actualizado y publicado en la carpeta de calidad con fecha 6 de mayo de 2016.</t>
    </r>
  </si>
  <si>
    <t>actualizar el normograma del proceso incluyendo la normatividad vigente</t>
  </si>
  <si>
    <t xml:space="preserve">Se cerro por cumplir con las acciones planteadas </t>
  </si>
  <si>
    <r>
      <rPr>
        <b/>
        <sz val="10"/>
        <color theme="1"/>
        <rFont val="Arial"/>
        <family val="2"/>
      </rPr>
      <t>14 de junio de 2016</t>
    </r>
    <r>
      <rPr>
        <sz val="10"/>
        <color theme="1"/>
        <rFont val="Arial"/>
        <family val="2"/>
      </rPr>
      <t xml:space="preserve">: Se asignó a la contratista Silenia Neira Torres para el seguimiento y la formulación de los planes de mejoramiento del proceso servicio al ciudadano. No se evidencia la formulación del indicador de cumplimiento.  </t>
    </r>
    <r>
      <rPr>
        <b/>
        <sz val="10"/>
        <color theme="1"/>
        <rFont val="Arial"/>
        <family val="2"/>
      </rPr>
      <t xml:space="preserve"> Junio 6 de 2017: </t>
    </r>
    <r>
      <rPr>
        <sz val="10"/>
        <color theme="1"/>
        <rFont val="Arial"/>
        <family val="2"/>
      </rPr>
      <t xml:space="preserve"> Se verifico la publicación en la página web  de los informes de PQRs, por lo anterior se cerro la no conformidad </t>
    </r>
  </si>
  <si>
    <t>Aplicar el manual de supervisión frente al cumplimiento de obligaciones</t>
  </si>
  <si>
    <t xml:space="preserve">El líder del proceso debe asegurarse de atender y formular las acciones enmarcadas en el plan de mejoramiento a partir de los informes de PQRS en la vigencia 2015 y de la auditoría de control interno  </t>
  </si>
  <si>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t>
    </r>
  </si>
  <si>
    <t>Designar un responsable para realizar seguimiento y formulación de los planes de mejoramiento del proceso</t>
  </si>
  <si>
    <r>
      <rPr>
        <b/>
        <sz val="9"/>
        <color theme="1"/>
        <rFont val="Arial"/>
        <family val="2"/>
      </rPr>
      <t xml:space="preserve">14 de junio de 2016: </t>
    </r>
    <r>
      <rPr>
        <sz val="9"/>
        <color theme="1"/>
        <rFont val="Arial"/>
        <family val="2"/>
      </rPr>
      <t>Se vuelve a evidenciar que la pantalla no se encuentra en funcionamiento.</t>
    </r>
  </si>
  <si>
    <t>Diariamente se verificará que las pantallas se encuentren activas</t>
  </si>
  <si>
    <t xml:space="preserve">En el área de atención y servicio al ciudadano, la pantalla que brinda información se encuentra inactiva y por lo tanto no se encuentra articulada con el digiturno </t>
  </si>
  <si>
    <r>
      <rPr>
        <b/>
        <sz val="9"/>
        <color theme="1"/>
        <rFont val="Arial"/>
        <family val="2"/>
      </rPr>
      <t xml:space="preserve">23/05/2017: </t>
    </r>
    <r>
      <rPr>
        <sz val="9"/>
        <color theme="1"/>
        <rFont val="Arial"/>
        <family val="2"/>
      </rPr>
      <t xml:space="preserve">A partir del primer trimestre del año en curso se puso en marcha el sistema SIMO, el cual articula el digiturno con las pantallas ubicadas en el área de servicio al ciudadano. Se verificó su correcto funcionamiento y se comprobó su efectividad. La no conformidad se cierra.                                                                                                                </t>
    </r>
    <r>
      <rPr>
        <b/>
        <sz val="9"/>
        <color theme="1"/>
        <rFont val="Arial"/>
        <family val="2"/>
      </rPr>
      <t>14 de junio de 2016:</t>
    </r>
    <r>
      <rPr>
        <sz val="9"/>
        <color theme="1"/>
        <rFont val="Arial"/>
        <family val="2"/>
      </rPr>
      <t xml:space="preserve"> En el desarrollo de esta auditoría se evidencia de nuevo que la pantalla no se encuentra en funcionamiento. La acción debe ser reformulada o reasignada.
Correo de respuesta para dar a conocer las comunicaciones al área de sistemas. Esta informa que se han “generado varias comunicaciones para dar solución a la problemática y se observa que la empresa no ha estado muy receptiva para apoyarnos y eso se ve reflejado en las demoras”
</t>
    </r>
  </si>
  <si>
    <t>Las pantallas se activaron el día 28 de Abril de 2016 y actualmente se encuentran activas.</t>
  </si>
  <si>
    <r>
      <rPr>
        <b/>
        <sz val="10"/>
        <color theme="1"/>
        <rFont val="Arial"/>
        <family val="2"/>
      </rPr>
      <t>14 de junio de 2016:</t>
    </r>
    <r>
      <rPr>
        <sz val="10"/>
        <color theme="1"/>
        <rFont val="Arial"/>
        <family val="2"/>
      </rPr>
      <t xml:space="preserve"> Correo enviado a Ángela Díaz  con contrato 264 de 2016 asignándole la función, de verificación trimestral que la información del proceso al servicio al ciudadano, se encuentre actualizada y publicada.</t>
    </r>
  </si>
  <si>
    <t>Profesional de servicio al ciudadano realizará seguimiento trimestral para verificar que la  información relacionada con Servicio al ciudadano, se encuentre actualizada y publicada</t>
  </si>
  <si>
    <t>Director (a) de Gestión Corporativa o contratista servicio al ciudadano</t>
  </si>
  <si>
    <t>Al consultar la pagína web, no se encuentra información el nombre del servidor (a) que se ejerce la función de Defensor de Ciudadano, ni tampoco es posible consulta la Resolución 4142 de 2016</t>
  </si>
  <si>
    <t xml:space="preserve">Se cierra por cumplir con lo  propuesto </t>
  </si>
  <si>
    <r>
      <rPr>
        <b/>
        <sz val="10"/>
        <color theme="1"/>
        <rFont val="Arial"/>
        <family val="2"/>
      </rPr>
      <t xml:space="preserve">14 de junio de 2016: </t>
    </r>
    <r>
      <rPr>
        <sz val="10"/>
        <color theme="1"/>
        <rFont val="Arial"/>
        <family val="2"/>
      </rPr>
      <t>En la página WEB que se encuentran publicados, tanto el nombre del Defensor del Ciudadano como la Resolución 4142 de 2015.</t>
    </r>
  </si>
  <si>
    <t>Publicar en la página WEB la resolución 4142 de 2015  en la página WEB, y del nombre del servidor (a) que ejerce la funcion de Defensor del Ciudadano</t>
  </si>
  <si>
    <t xml:space="preserve">Al consultar la pagína web, no se encuentra información el nombre del servidor (a) que se ejerce la función de Defensor de Ciudadano, ni tampoco es posible consulta la Resolución 4142 de 2015 </t>
  </si>
  <si>
    <t>Actulizar y socializar el esquema de publicación de información del portal web.</t>
  </si>
  <si>
    <t>Director(a) de Gestión Corporativa y CID-jefe oficina de comunicaciones y jefe oficina de planeación</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</si>
  <si>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</si>
  <si>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t>José E. Orjuela</t>
  </si>
  <si>
    <r>
      <rPr>
        <b/>
        <sz val="10"/>
        <color theme="1"/>
        <rFont val="Arial"/>
        <family val="2"/>
      </rPr>
      <t xml:space="preserve">Noviembre 24 de 2016 </t>
    </r>
    <r>
      <rPr>
        <sz val="10"/>
        <color theme="1"/>
        <rFont val="Arial"/>
        <family val="2"/>
      </rPr>
      <t xml:space="preserve"> No se presentó avance de esta acción, por lo anterior de deja abierta la no conformidad</t>
    </r>
  </si>
  <si>
    <t>Realizar jornadas de capacitación sobre la ley de transparencia y acceso a la información dirigidas a los lideres de los procesos y responsables delegados para la publicación de los contenidos en la pagina web</t>
  </si>
  <si>
    <t>Director(a) de Gestión Corporativa y CID - Jefe oficina asesora de comunicaciones</t>
  </si>
  <si>
    <t>Priorizar el diseño del Programa de Gestión de Documentos Electrónicos plantedo en el PGD</t>
  </si>
  <si>
    <t xml:space="preserve">Director(a) de Gestión Corporativa y CID - </t>
  </si>
  <si>
    <t>27/0/2016</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</si>
  <si>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</si>
  <si>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Priorizar el diseño de un Programa de Gestión de Documentos Electrónicos.</t>
  </si>
  <si>
    <r>
      <rPr>
        <b/>
        <sz val="10"/>
        <color theme="1"/>
        <rFont val="Arial"/>
        <family val="2"/>
      </rPr>
      <t xml:space="preserve">Noviembre 24 de 2016: </t>
    </r>
    <r>
      <rPr>
        <sz val="10"/>
        <color theme="1"/>
        <rFont val="Arial"/>
        <family val="2"/>
      </rPr>
      <t xml:space="preserve"> No se presentó avance de esta acción, por lo anterior de deja abierta la no conformidad</t>
    </r>
  </si>
  <si>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</si>
  <si>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Director(a) de Gestión Corporativa y CID-Jefe oficina de comunicaciones y Jefe oficina asesora de planeación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</si>
  <si>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</si>
  <si>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r>
      <rPr>
        <b/>
        <sz val="10"/>
        <color theme="1"/>
        <rFont val="Arial"/>
        <family val="2"/>
      </rPr>
      <t>Noviembre 24 de 2016</t>
    </r>
    <r>
      <rPr>
        <sz val="10"/>
        <color theme="1"/>
        <rFont val="Arial"/>
        <family val="2"/>
      </rPr>
      <t xml:space="preserve"> No se presentó avance de esta acción, por lo anterior de deja abierta la no conformidad</t>
    </r>
  </si>
  <si>
    <t>Realizar inducción y seguimiento a la implementación del procedimiento de mantenimiento y desarrollo de software junto con los formatos respectivos para cualquier proyecto de mantenimiento y desarrollo de software.</t>
  </si>
  <si>
    <t>Dirección de Gestión Corporativa y CID</t>
  </si>
  <si>
    <t>En el módulo PERNO no queda el registro (evidencia) de las pruebas que se efectúan.</t>
  </si>
  <si>
    <t>Auditoria Si Capital</t>
  </si>
  <si>
    <r>
      <t xml:space="preserve">16/12/2016 </t>
    </r>
    <r>
      <rPr>
        <sz val="10"/>
        <color theme="1"/>
        <rFont val="Arial"/>
        <family val="2"/>
      </rPr>
      <t>En cuanto al diligenciamiento y envio de los registros del formato M-ODT-FM-023 Certificación actualización de información Distrital del Empleo y la Administración Pública - SIDEAP; se evidencio que este instrumento fue diligenciado y enviado hasta febrero de 2014 y que en la actualidad tal actividad no se lleva acabo.   Se verifica el cumplimiento de la acción formulada, a partir de los envíos dentro de los términos estableciods y la utilización del formato correspondiente. Se procede al cierre.</t>
    </r>
  </si>
  <si>
    <t>Retomar el diligenciamiento del formato M-ODT-FM-023 certificación de actualización de información distrital del empleo y la administración publica-SIDEAP desde el mes de enero de 2016</t>
  </si>
  <si>
    <t>El diligenciamiento del formato M-ODT-FM-026 Certificación de Actualización de Información Distrital del Empleo y la Administración Pública – SIDEAP; se llevó a cabo hasta el mes de febrero de 2014 (ver numeral 3.3).</t>
  </si>
  <si>
    <t>Auditoria combinada Gestión Humana</t>
  </si>
  <si>
    <t>En las auditorias de cada proceso y en especial de ateción al ciudadano verificar el estado de los planes de mejoramiento generados por el análsis de los PQR´S e incluir en el informe de auditoria el resultado observado.</t>
  </si>
  <si>
    <t>Contratista de control interno</t>
  </si>
  <si>
    <t>No se pudo evidenciar la eficacia de las acciones tomadas ya que no existe socialización de las mismas en lo relacionado con atención al ciudadano.</t>
  </si>
  <si>
    <t>Entes Externos</t>
  </si>
  <si>
    <t>Auditoria proceso Evaluación de la Gestión.</t>
  </si>
  <si>
    <t>Con el reporte mensual de Servicio al Ciudadano de PQR´S solicitar a los líderes de los procesos correspondientes la generación del plan de mejoramiento.</t>
  </si>
  <si>
    <t>No se evidenció la generación de acciones correctivas y preventivas que se presentan en Atención al ciudadano a través del mecanismo de PQRS</t>
  </si>
  <si>
    <t xml:space="preserve">Ampliar en los informe semestral de la vigencia de 2016, presentados por control interno, la verificación y análsis de la respuestas dadas por la entidad a los PQR´S. </t>
  </si>
  <si>
    <t>Realizar reunión con la persona que elabora los informes mensuales de PQR´S, para solicitar que se incluya datos referentes a los temas más recurrentes o importantes por cada proceso, enviar copia a control interno.</t>
  </si>
  <si>
    <t>Profesional control interno - Maria Gladys Ramirez</t>
  </si>
  <si>
    <t>El formato FUSS se encuentra debidamente identificado y disponible para su uso, en su versión vigente desde el  noviembre de 2016.  Esta publicado en la carpeta calidad  (\\serv-cv11\calidad\1. PROCESO DE GESTIÓN ESTRATÉGICA\FORMATOS -  PG01-FO382 FUSS V1). Se ha realizado socialización del mismo y se hace seguimiento mensual a su diligenciamiento, ya que en el  se reporta de seguimiento a los proyectos de inversión.
Teniendo en cuenta lo anterior, se procede a cerrar el hallazgo.</t>
  </si>
  <si>
    <t>Solicitar a la Secretaría Distrital de Hábitat el envió de la última versión oficial del formato FUSS, socializarlo con los enlaces de los proyectos y hacer seguimiento mensual a su diligenciamiento. Con el envió de la información se solicitará que nos sea informado cualquier cambio futuro en el formato.</t>
  </si>
  <si>
    <t>El FUSS es un formato externo del cual no se asegura su control.</t>
  </si>
  <si>
    <t>Auditoria, estado del sistema integrado de gestión.</t>
  </si>
  <si>
    <r>
      <rPr>
        <b/>
        <sz val="10"/>
        <color theme="1"/>
        <rFont val="Arial"/>
        <family val="2"/>
      </rPr>
      <t xml:space="preserve">31/05/2017: </t>
    </r>
    <r>
      <rPr>
        <sz val="10"/>
        <color theme="1"/>
        <rFont val="Arial"/>
        <family val="2"/>
      </rPr>
      <t xml:space="preserve">Se realizó comité directivo el 13 de enero de 2017, en este se presentó por parte de la Oficina Asesora de Planeación, el plan estratégico de la entidad, para revisión y aprobación. A respecto el Director sugirió que el documento debía ser revisado por la Dirección Jurídica antes de su formalización. (evidencia: acta de comité directivo- enero 13). 
Se evidencian correos durante los meses de enero y febrero, mediante los cuales se realizó dicha solicitud de revisión por parte de la OAP a la Dirección Jurídica, así mismo, correos con las observaciones y los ajustes realizados al documento.  Finalmente, se expidió Resolución No. 764 del 14 de Febrero de 2017, por medio de la cual es adoptado el Plan Estratégico de la entidad. El hallazgo se cierra.
</t>
    </r>
  </si>
  <si>
    <r>
      <rPr>
        <b/>
        <sz val="10"/>
        <color theme="1"/>
        <rFont val="Arial"/>
        <family val="2"/>
      </rPr>
      <t>Diciembre 29 de 2016:</t>
    </r>
    <r>
      <rPr>
        <sz val="10"/>
        <color theme="1"/>
        <rFont val="Arial"/>
        <family val="2"/>
      </rPr>
      <t xml:space="preserve">
En el mes de enero de 2017, se reunirá el Comité Directivo, con el propósito de revisar la plataforma estratégica de la entidad, para ajustarla de acuerdo al nuevo Plan estratégico de la actual administración.  
 </t>
    </r>
  </si>
  <si>
    <t>Gestionar que el comité Directivo se reuna para que se Analice, revise y ajuste el Plan Estratégico de la Entidad.</t>
  </si>
  <si>
    <t>Comité Directivo - Jefe Oficina Asesora de Planeación.</t>
  </si>
  <si>
    <t>No existe evidencia acerca de construir la coherencia institucional de acuerdo con la nueva planeación estratégica, los objetivos de los procesos y las herramientas que permitan verificar el cumplimiento de objetivos y metas.</t>
  </si>
  <si>
    <t>Una vez recibida la respuesta por parte de los procesos, actualizar los procedimientos en el nuevo formato.</t>
  </si>
  <si>
    <t>No existe evidencia de la actualización total de los procedimientos, puesto que no se identifican las políticas de operación ni controles definidos para cada proceso. Tampoco han sido actualizados los procedimientos obligatorios de la NTC GP 1000.</t>
  </si>
  <si>
    <t>Realizar una jornada de socialización a los enlaces de cada proceso donde se expondrá el formato de procedimiento y el contenido de los capítulos -Condiciones Generales (Políticas de Operación) y -Puntos de Control.</t>
  </si>
  <si>
    <r>
      <rPr>
        <b/>
        <sz val="10"/>
        <color theme="1"/>
        <rFont val="Arial"/>
        <family val="2"/>
      </rPr>
      <t xml:space="preserve">29/12/2016: </t>
    </r>
    <r>
      <rPr>
        <sz val="10"/>
        <color theme="1"/>
        <rFont val="Arial"/>
        <family val="2"/>
      </rPr>
      <t>En cuanto a la actualización de los procedimientos,  es importante aclarar, que corresponde a los responsables de procesos determinar la necesidad y pertinencia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 evidencia la constante labor de la OAP, en cuanto a que se ha solicitado a todos los responsables de procesos revisar y actualizar la documentación del SIG, en escenarios como sensibilizaciones del Sistema Integrado de Gestión, reuniones con cada uno de los jefes de área, reunión de Revisión por la Dirección y  mediante memorando 216IE13496 del 5 de diciembre de 2016.  A la fecha se evidencia la actualización de algunos procedimientos, según la información reportada en el Listado Maestro de Registros LMR.
Respecto a los procedimientos básicos de la norma, se evidencia que a la fecha han sido actualizados los procedimientos de: “Control de producto y/o servicio no conforme”, “Auditorías Internas” y “Acciones correctivas, preventivas y de mejora”. En auditoría interna realizada en el mes de noviembre, se dejó como oportunidad de mejora, la actualización del procedimiento  "Control documental" 208-PLA-Pr-15, en cuanto a algunos aspectos que no se están contemplando dentro de este. Sin embargo corresponde al responsable de proceso determinar la necesidad y pertinencia de su actualización. Así mismo se dejó como oportunidad de mejora, formalizar dentro del SIG una plantilla estándar para la elaboración de procedimientos, teniendo en cuenta que se observa que no hay criterios estándar para esto.
Por último, se evidencia la gestión de la OAP, en cuento a la actualización de logos institucionales en los documentos. 
Teniendo en cuenta lo anteriormente expuesto, se procede a cerrar el hallazgo, ya que no es competencia de la Oficina Asesora de Planeación la actualización del contenido de los documentos de los procesos de la entidad.</t>
    </r>
  </si>
  <si>
    <t>Remitir comunicación (correo o memorando) a los enlaces y líderes de los procesos informando cuales de los procedimientos se encuentran en el formato anterior, y solicitar su concepto acerca de la necesidad o no de actualizarlos.</t>
  </si>
  <si>
    <t>Se cierra la no conformidad por el cumplimiento de la acción formulada</t>
  </si>
  <si>
    <r>
      <rPr>
        <b/>
        <sz val="11"/>
        <color theme="1"/>
        <rFont val="Arial"/>
        <family val="2"/>
      </rPr>
      <t>20 de octubre de 2017</t>
    </r>
    <r>
      <rPr>
        <sz val="11"/>
        <color theme="1"/>
        <rFont val="Arial"/>
        <family val="2"/>
      </rPr>
      <t>. De conformidad con el memorando 2017IE15671 enviado a Control Interno el 3 de octubre de 2017, se constata el seguimiento efectuado a la acción correctiva formulada para el cierre del respectivo hallazgo. Queda como evidencia que los expedientes que reposaban en la Dirección de Mejoramiento de Vivienda fueron trasladados para su custodia al archivo de contratos con el fin de ser unificados y organizados de acuerdo con las TRD vigentes y aplicables. La evidencia que se constató con el convenio de Asociación 546 de 2015 celebrado entre la CVP y Build Change; su acta de liquidación fechada el 12 de mayo de 2017 señala que se encuentra organizado de conformidad con las TRD.</t>
    </r>
    <r>
      <rPr>
        <b/>
        <sz val="11"/>
        <color theme="1"/>
        <rFont val="Arial"/>
        <family val="2"/>
      </rPr>
      <t xml:space="preserve"> El hallazgo se cierra</t>
    </r>
    <r>
      <rPr>
        <sz val="11"/>
        <color theme="1"/>
        <rFont val="Arial"/>
        <family val="2"/>
      </rPr>
      <t xml:space="preserve">.    </t>
    </r>
    <r>
      <rPr>
        <b/>
        <sz val="11"/>
        <color theme="1"/>
        <rFont val="Arial"/>
        <family val="2"/>
      </rPr>
      <t xml:space="preserve"> 12 de junio de 2017</t>
    </r>
    <r>
      <rPr>
        <sz val="11"/>
        <color theme="1"/>
        <rFont val="Arial"/>
        <family val="2"/>
      </rPr>
      <t xml:space="preserve">. Se revisó el formato 208-SADM-Ft-02-FUID PROGRAMAS-DMV—2017 en la ruta\\serv-cv11\vivienda\ARCHIVO DMV 2016\BASES DE INFORMACION\FUID INVENTARIOS DMV 2017\FUID MEJORAMIENTO DE VIVIENDA2017, y se evidencia que a junio de 2017 la información se encuentra debidamente actualizada y es coherente con los registros del proceso. Sin embargo, el alcance de la misma va hasta la oficialización de las Tablas de Retención Documental por parte de la Secretaría General.
No se cierra el Hallazgo.
    </t>
    </r>
    <r>
      <rPr>
        <b/>
        <sz val="11"/>
        <rFont val="Arial"/>
        <family val="2"/>
      </rPr>
      <t>22-mar2016:</t>
    </r>
    <r>
      <rPr>
        <sz val="11"/>
        <rFont val="Arial"/>
        <family val="2"/>
      </rPr>
      <t xml:space="preserve"> No se ha realizado avance, considerando que a la fecha no hay directriz dada sobre este tema y considerando que no hay responsable de liderarlo dentro de la CVP. Se solicta ampliación de fecha al 30 may 2016</t>
    </r>
  </si>
  <si>
    <t>Aplicar las Tablas de Retencion Documental - TRD vigentes sobre los expedientes identificados en la auditoria.</t>
  </si>
  <si>
    <t>Equipo de gestión documental con apoyo del profesional de planeación d la DMV
Director de Mejoramiento de Vivienda</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</si>
  <si>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</si>
  <si>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Auditoria combinada Mejoramiento de Vivienda</t>
  </si>
  <si>
    <r>
      <rPr>
        <b/>
        <sz val="10"/>
        <rFont val="Arial"/>
        <family val="2"/>
      </rPr>
      <t xml:space="preserve">12 de junio de 2017. </t>
    </r>
    <r>
      <rPr>
        <sz val="10"/>
        <rFont val="Arial"/>
        <family val="2"/>
      </rPr>
      <t>Se constató que mediante correo enviado el 10 de marzo de 2017 a la Oficina Asesora de Planeación, fue remitido el seguimiento y la medición del Servicio no Conforme – Asistencia Técnica y el Servicio No Conforme – Supervisión a la Interventoría de Obra; verificados en la ruta: \\serv-cv11\calidad\17. CONSOLIDADO SERVICIO NO CONFORME\2017\FECHA DE CORTE ABRIL 2017 -Caracterización del Producto y/o Servicio DMV (Asistencia Técnica-abril); y \\serv-cv11\calidad\17. CONSOLIDADO SERVICIO NO CONFORME\2017\FECHA DE CORTE ABRIL 2017-Caracterización del Producto y/o Servicio DMV (Supervisión Técnica Mejoramiento-abril)</t>
    </r>
    <r>
      <rPr>
        <b/>
        <sz val="10"/>
        <rFont val="Arial"/>
        <family val="2"/>
      </rPr>
      <t>.
El hallazgo se cierra.                                   22-marz-2016</t>
    </r>
    <r>
      <rPr>
        <sz val="10"/>
        <rFont val="Arial"/>
        <family val="2"/>
      </rPr>
      <t>: Se esta a la espera de las directrices dadas por planeación. No hay avance se solicita ampliación de la fecha de finalización. Se amplia al 30 may 2016.</t>
    </r>
    <r>
      <rPr>
        <b/>
        <sz val="10"/>
        <rFont val="Arial"/>
        <family val="2"/>
      </rPr>
      <t xml:space="preserve"> </t>
    </r>
    <r>
      <rPr>
        <sz val="10"/>
        <rFont val="Arial"/>
        <family val="2"/>
      </rPr>
      <t xml:space="preserve">
 </t>
    </r>
  </si>
  <si>
    <t>Revisar y/o actualizar, aprobar y oficializar la información inmersa en los formatos  de caracterización y seguimiento de servicio no conforme en el marco de la implementación del programa de mejoramiento de vivienda.</t>
  </si>
  <si>
    <t>Coordinadores DMV con el acompañamiento del profesional de planeación de la DMV</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</si>
  <si>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</si>
  <si>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 xml:space="preserve">Se cierra por atender la no conformidad con eficacia </t>
  </si>
  <si>
    <t xml:space="preserve">De acuerdo con los registros reportados del producto no conforme se evidencia un seguimiento con los respectivos controles, según lo establecido en el procedimiento y en la norma NTCGP 1000-2009 numeral 8.3 Control de producto y/o servicio no conforme. Se cierra la no conformidad por cuanto atiende la causa raíz. </t>
  </si>
  <si>
    <t>Programar una reunión del equipo de Reasentamientos para analizar los parámetros definidos al servicio conforme y las fuentes de información que me permiten su control.</t>
  </si>
  <si>
    <t>Director de Reasentamientos/Profesional Especializado</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</si>
  <si>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</si>
  <si>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Auditoria combinada Reasentamientos Humanos</t>
  </si>
  <si>
    <t xml:space="preserve">El hallazgo se cierra, la acción se cumplio de acuerdo a lo planeado </t>
  </si>
  <si>
    <r>
      <t xml:space="preserve">7 de junio de 2016: </t>
    </r>
    <r>
      <rPr>
        <sz val="10"/>
        <color theme="1"/>
        <rFont val="Arial"/>
        <family val="2"/>
      </rPr>
      <t xml:space="preserve">Revisados los contenidos del decreto 103 de 2015, y la resoluciòn 3564 de 2015 MINTIC y el contraste con lo cargado en la pagina web , TRANSPARENCIA Y ACCESO A LA INFORMACIÓN PÚBLICA, NUMERAL 10, 10, INSTRUMENTOS DE GESTIÓN DE INFORMACIÓN PÚBLICA, se encuentran publicados los informes de solicitudes de acceso a la informaciòn  </t>
    </r>
    <r>
      <rPr>
        <b/>
        <sz val="10"/>
        <color theme="1"/>
        <rFont val="Arial"/>
        <family val="2"/>
      </rPr>
      <t xml:space="preserve"> </t>
    </r>
    <r>
      <rPr>
        <sz val="10"/>
        <color theme="1"/>
        <rFont val="Arial"/>
        <family val="2"/>
      </rPr>
      <t xml:space="preserve"> </t>
    </r>
  </si>
  <si>
    <t>La OAC lidera junto con la Dirección Corportativa el seguimiento a la actualización del Esquema de Publicaciones CVP; Activos de Información y Guía de Transparencia Activa de la Procuraduría y cada numeral de la Resolución 3564 de 2015.</t>
  </si>
  <si>
    <t xml:space="preserve">La Dirección Corporativa, la OAC y profesionales Web Master y Transparencia </t>
  </si>
  <si>
    <t>En la página web no se encontró publicado el informe de solicitudes de acceso a la información</t>
  </si>
  <si>
    <t>Auditoria combinada Comunicaciones</t>
  </si>
  <si>
    <t xml:space="preserve">23 de Marzo de 2017: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t>
  </si>
  <si>
    <t>En el menú de TRANSPARENCIA Y ACCESO A LA INFORMACIÓN PÚBLICA, numeral 10, Instrumentos de Gestión de Información Pública, se encuentran los contenidos regulados por el  Artículo  52 (Informes de solicitudes de acceso a información) del Decreto 103 de 2015.</t>
  </si>
  <si>
    <r>
      <t xml:space="preserve">7 de Junio de 2016: </t>
    </r>
    <r>
      <rPr>
        <sz val="10"/>
        <color theme="1"/>
        <rFont val="Arial"/>
        <family val="2"/>
      </rPr>
      <t>Revisados los contenidos del del Decreto 103 de 2015 y la resoluciòn 3564 de 2015 MINTIC, y la contrastarse con lo cargado publicado en la pagina web de la CVP en el boton (banner o enlace) TRANSPARENCIA Y  ACCESO A LA INFORMACIÓN PÚBLICA, LOS 10  Items que se señalan, se encuentran publicados y actualizados de acuerdo con la normatividad.</t>
    </r>
  </si>
  <si>
    <t xml:space="preserve">La OAC lidera junto con la Dirección Corportativa el seguimiento a la actualización del Esquema de Publicaciones CVP; Activos de Información y Guía de Transparencia Activa de la Procuraduría y cada numeral de la Resolución 3564 de 2015. </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</si>
  <si>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</si>
  <si>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23 de Marzo de 2017: Se revisa la página web para verificar el cumplimiento del Decreto Reglamentario 103 de 2015, en cuanto a la información requerida en los numerales 1, 2, 3, 4 del artículo 35 Instrumentos de Gestión de la Información Pública. Pueden encontrarse en el siguiente enlace http://www.cajaviviendapopular.gov.co/?q=content/transparencia. También se observa cumplimiento de los componentes descritos en el artículo 42 del mismo Decreto.</t>
  </si>
  <si>
    <t>De acuerdo con los contenidos del Tíulo V del Decreto 103 de 2015 y la Resolución 3564 de 2015 MINTIC, lo señalado allí se encuentra hoy, marzo de 2016  publicado y actualizado.</t>
  </si>
  <si>
    <r>
      <rPr>
        <b/>
        <sz val="10"/>
        <color rgb="FF000000"/>
        <rFont val="Arial"/>
        <family val="2"/>
      </rPr>
      <t>23 de marzo de 2017:</t>
    </r>
    <r>
      <rPr>
        <sz val="10"/>
        <color rgb="FF000000"/>
        <rFont val="Arial"/>
        <family val="2"/>
      </rPr>
      <t xml:space="preserve">  Se verificó en la página web del vínculo que lleva al SECOP y se comprueba su funcionalidad. </t>
    </r>
    <r>
      <rPr>
        <b/>
        <sz val="10"/>
        <color rgb="FF000000"/>
        <rFont val="Arial"/>
        <family val="2"/>
      </rPr>
      <t>El hallazgo se cierra.</t>
    </r>
  </si>
  <si>
    <t xml:space="preserve">Se cuenta como una ayuda adicional al proceso de búsqueda del usuario, el chat en línea del SECOP. Para noviembre se tendrán las pruebas del  tutorial dirigido a los usuarios </t>
  </si>
  <si>
    <t>La web cuenta con el link que guíe a los usuarios a la página del SECOP, pero este no está asociado a los contratos de la Entidad, además no se publica la información sobre la ejecución de los mismos.</t>
  </si>
  <si>
    <t>Oportuno</t>
  </si>
  <si>
    <t xml:space="preserve">Se actualizo el vinculo,  dando cumplimiento a la actividad </t>
  </si>
  <si>
    <t>23 de marzo de 2017: Se verificó en la página web del vínculo que lleva al SECOP y se comprueba su funcionalidad</t>
  </si>
  <si>
    <t xml:space="preserve">Este hallazgo tiene como acción de mejoramiento el de enlazar a la página web de CVP el formulario de búsqueda avanzada  de SECOP </t>
  </si>
  <si>
    <t>Se verifico el directorio y se encontro actualizado, se cierra por ser efectiva la acción</t>
  </si>
  <si>
    <r>
      <rPr>
        <b/>
        <sz val="10"/>
        <color rgb="FF000000"/>
        <rFont val="Arial"/>
        <family val="2"/>
      </rPr>
      <t xml:space="preserve">23 de marzo de 2017:  </t>
    </r>
    <r>
      <rPr>
        <sz val="10"/>
        <color rgb="FF000000"/>
        <rFont val="Arial"/>
        <family val="2"/>
      </rPr>
      <t xml:space="preserve">Se verificó en la página web de la entidad la publicación de esta herramienta con los requisitos del ordinal c artículo 9°  de la Ley 1712 de 2014 comprobando su cumplimiento. </t>
    </r>
    <r>
      <rPr>
        <b/>
        <sz val="10"/>
        <color rgb="FF000000"/>
        <rFont val="Arial"/>
        <family val="2"/>
      </rPr>
      <t>El hallazgo se cierra</t>
    </r>
  </si>
  <si>
    <t>Los directorios, perfiles y demás información que señala la norma, se encuentran actualizados a corte abril 2016</t>
  </si>
  <si>
    <t>El directorio de información de servidores públicos, empleados y contratistas, publicado en la página web, está desactualizado y no cumple con los requisitos de la norma</t>
  </si>
  <si>
    <t>Se verifica el cumplimiento de la actividad descrita</t>
  </si>
  <si>
    <t>23 de marzo de 2017:   Se verificó en la página web de la entidad la publicación de esta herramienta con los requisitos del ordena el artículo 9°  de la Ley 1712 de 2014 comprobando su cumplimiento</t>
  </si>
  <si>
    <t xml:space="preserve">La OAC lidera la solicitud de información a las diferentes direcciones corresponsables de la producción de ésta infromación del Directorio, con base en la normatividad. </t>
  </si>
  <si>
    <r>
      <rPr>
        <b/>
        <sz val="10"/>
        <color theme="1"/>
        <rFont val="Arial"/>
        <family val="2"/>
      </rPr>
      <t xml:space="preserve">23 de marzo de 2017: </t>
    </r>
    <r>
      <rPr>
        <sz val="10"/>
        <color theme="1"/>
        <rFont val="Arial"/>
        <family val="2"/>
      </rPr>
      <t xml:space="preserve">Se verificó en la página web de la entidad la publicación de la documentación relacionada en los artículos 9° y 11° de la Ley 1712 de 2014.
El hallazgo se cierra.
</t>
    </r>
  </si>
  <si>
    <t>La OAC lideró junto con la Dirección Corportativa el seguimiento a la actualización del Esquema de Publicaciones CVP; Activos de Información y Guía de Transparencia Activa de la Procuraduría y cada numeral de la Resolución 3564 de 2015</t>
  </si>
  <si>
    <t>La página web cuenta con el link 3   Transparencia y acceso a información pública”, pero este no contiene  la información requerida.</t>
  </si>
  <si>
    <t>23 de marzo de 2017:   Se verificó en la página web de la entidad la publicación de la documentación relacionada en los artículos 9° y 11° de la Ley 1712 de 2014.</t>
  </si>
  <si>
    <t>La OAC cumple con la normatividad del Decreto 103 de 2015, Art. 4, y la Resolución 3564 de 2015 MINTIC,  en el link TRANSPARENCIA se despliega el acceso a TRANSPARENCIA Y ACCESO A LA INFORMACIÓN PÚBLICA , con todos los contenidos norma.</t>
  </si>
  <si>
    <t xml:space="preserve">23 de marzo de 2017:  Con el acompañamiento del funcionario enlace, Nubia Ariza Guiza se revisa la carpeta  \\serv-cv11\comunicaciones\2017. Se encontraron 17 carpetas con sus subcarpetas a través de las cuales se archiva toda la documentación que se produce en el proceso. La funcionaria señala que se está implementando este sistema con los servidores y contratistas con el fin de preservar la información de la oficina.   </t>
  </si>
  <si>
    <t>Crear carpeta virtual que evidencia el proceso. Generar un soporte que incluya la relación de los archivos guaradados de manera virtual para tener evidencia.</t>
  </si>
  <si>
    <t>La documentación del proceso se archiva  en forma virtual. Sin embargo adolece de una estandarización para su manejo, lo que dificulta el control de su totalidad, además del acceso, trazabilidad y conservación.</t>
  </si>
  <si>
    <r>
      <rPr>
        <b/>
        <sz val="10"/>
        <color theme="1"/>
        <rFont val="Arial"/>
        <family val="2"/>
      </rPr>
      <t xml:space="preserve">23 de marzo de 2017: </t>
    </r>
    <r>
      <rPr>
        <sz val="10"/>
        <color theme="1"/>
        <rFont val="Arial"/>
        <family val="2"/>
      </rPr>
      <t xml:space="preserve"> Llos procesos de la entidad en la actualidad se encuentran en fase de revisión y actualización de esta herramienta </t>
    </r>
    <r>
      <rPr>
        <b/>
        <sz val="10"/>
        <color theme="1"/>
        <rFont val="Arial"/>
        <family val="2"/>
      </rPr>
      <t xml:space="preserve">15/08/2017: </t>
    </r>
    <r>
      <rPr>
        <sz val="10"/>
        <color theme="1"/>
        <rFont val="Arial"/>
        <family val="2"/>
      </rPr>
      <t>La acción propuesta para el cierre de la no conformidad es “Revisión y actualización TRD para el área de comunicaciones”. Mediante el oficio 2017EE10025 del 31 de julio de 2017 se envían por parte de la Subdirección Administrativa a la Dirección del Archivo de Bogotá para aprobación, de las tablas de retención documental actualizadas de la Oficina Asesora de Comunicaciones. El hallazgo se cierra.</t>
    </r>
  </si>
  <si>
    <t>Revisión y actualización TRD para el área de comunicaciones.</t>
  </si>
  <si>
    <t>Gestión Documental/ Oficina asesora de Comuniaciones</t>
  </si>
  <si>
    <t>Las tablas de retención documental se encuentran desactualizadas. Ver apartes (tablas de retención documental – TRD).</t>
  </si>
  <si>
    <t xml:space="preserve">Se cierra por cumplir con las acciones que se programaron </t>
  </si>
  <si>
    <r>
      <rPr>
        <b/>
        <sz val="10"/>
        <color theme="1"/>
        <rFont val="Arial"/>
        <family val="2"/>
      </rPr>
      <t>23 de marzo de 2017:</t>
    </r>
    <r>
      <rPr>
        <sz val="10"/>
        <color theme="1"/>
        <rFont val="Arial"/>
        <family val="2"/>
      </rPr>
      <t xml:space="preserve"> Se revisa el listado maestro de documentos y las carpetas con los formatos y los procedimientos, se encontraron algunas diferencias  </t>
    </r>
    <r>
      <rPr>
        <b/>
        <sz val="10"/>
        <color theme="1"/>
        <rFont val="Arial"/>
        <family val="2"/>
      </rPr>
      <t xml:space="preserve">15/08/2017: </t>
    </r>
    <r>
      <rPr>
        <sz val="10"/>
        <color theme="1"/>
        <rFont val="Arial"/>
        <family val="2"/>
      </rPr>
      <t>Se revisó de nuevo el listado maestro y se verificaron las correcciones en los formatos y procedimientos, y se hallaron conformes al mencionado listado, con excepción del formato 208-COM-Ft-09 Plan Estratégico de Comunicaciones el cual presenta diferencias en la versión y vigencia. Durante el desarrollo de la auditoría el proceso efectuó la corrección de la observación. El hallazgo se cierra.</t>
    </r>
  </si>
  <si>
    <t>Revisión, análisis y ajuste (eliminación o modificación) del procedimiento para evidenciar la vigencia y aplicabilidad de los documentos enlistados.</t>
  </si>
  <si>
    <t>No hay coherencia entre los documentos descritos en el listado maestro y los incluidos en el proceso (Ver tabla  listado maestro de documentos).</t>
  </si>
  <si>
    <r>
      <rPr>
        <b/>
        <sz val="10"/>
        <color theme="1"/>
        <rFont val="Arial"/>
        <family val="2"/>
      </rPr>
      <t xml:space="preserve">23 de Marzo de 2017: </t>
    </r>
    <r>
      <rPr>
        <sz val="10"/>
        <color theme="1"/>
        <rFont val="Arial"/>
        <family val="2"/>
      </rPr>
      <t xml:space="preserve"> Se revisó la carpeta  \\serv-cv11\calidad\2. PROCESO DE GESTIÓN DE COMUNICACIONES y se encontraron algunos formatos actualizados, con excepción del formato 208-COM-Ft-16 Mapa de Navegación el cual tiene fecha de actualización del 3 de julio de 2015. El hallazgo se mantiene  </t>
    </r>
    <r>
      <rPr>
        <b/>
        <sz val="10"/>
        <color theme="1"/>
        <rFont val="Arial"/>
        <family val="2"/>
      </rPr>
      <t xml:space="preserve">15/08/17: </t>
    </r>
    <r>
      <rPr>
        <sz val="10"/>
        <color theme="1"/>
        <rFont val="Arial"/>
        <family val="2"/>
      </rPr>
      <t>Procedimientos, actualizados durante la vigencia 2017 según se observa. 
La acción propuesta se da por cumplida. El hallazgo se cierra.</t>
    </r>
    <r>
      <rPr>
        <b/>
        <sz val="10"/>
        <color theme="1"/>
        <rFont val="Arial"/>
        <family val="2"/>
      </rPr>
      <t xml:space="preserve">
</t>
    </r>
  </si>
  <si>
    <t>Analizar el procedimiento para observar la alternativa de ajustes al mismo, en los pasos que se realizan a través E-mail. Se realizan actas de reuniones, documentación que requiere firma de los que participan.</t>
  </si>
  <si>
    <t>No se tiene la evidencia del diligenciamiento de los  documentos y/o registros establecidos en los procedimientos del proceso.</t>
  </si>
  <si>
    <t>Diciembre 18/16:  Se verifico el cumplimiento de esta acción y se verifica que la ultima actualización del formato se realizo el 22 de febrero de 2016, dando cumplimiento a la acción</t>
  </si>
  <si>
    <t>Ajustar el formato denominado Cumplimiento requisitos mínimos experiencia del cargo 208-SADM-Ft-22 en el cual se incluya un campo que permita identificar claramente el registro de las convalidaciones que se realicen.</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</si>
  <si>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</si>
  <si>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r>
      <rPr>
        <b/>
        <sz val="10"/>
        <color theme="1"/>
        <rFont val="Arial"/>
        <family val="2"/>
      </rPr>
      <t>17/10/2017</t>
    </r>
    <r>
      <rPr>
        <sz val="10"/>
        <color theme="1"/>
        <rFont val="Arial"/>
        <family val="2"/>
      </rPr>
      <t xml:space="preserve">: todo acto administrativo realizado se está comunicando o notificando de conformidad con lo establecido en la normatividad vigente, para este control el proceso de Gestión del Talento Humano implementó un cuadro de seguimiento en el cual se registran los actos y su correspondiente comunicación, así mismo se lleva control digital de los mismos. Por lo anterior, se cierra la acción.   14-01-2016: Se elaboraron y comunicaron siete (7) actos administrativos correspondientes a dos funcionarios en encargo y cinco en provisionalidad. Solicitan cierre.
</t>
    </r>
    <r>
      <rPr>
        <sz val="8"/>
        <rFont val="Arial"/>
        <family val="2"/>
      </rPr>
      <t xml:space="preserve">SE DEBE VERIFICAR LOS SOPORTES PARA PODER DAR CIERRE </t>
    </r>
  </si>
  <si>
    <t>Elaborar y comunicar los actos administrativos de prorroga de los encargados y nombramientos provisionales</t>
  </si>
  <si>
    <r>
      <t xml:space="preserve">17/10/2017:  17/10/17: Se verifico el procedimiento y se realizó la actualización de acuerdo a los criterios de la actividad en fecha   29/12/2016, por lo anterior se cierra la acción.                                   </t>
    </r>
    <r>
      <rPr>
        <b/>
        <sz val="10"/>
        <color theme="1"/>
        <rFont val="Arial"/>
        <family val="2"/>
      </rPr>
      <t>Diciembre 18</t>
    </r>
    <r>
      <rPr>
        <sz val="10"/>
        <color theme="1"/>
        <rFont val="Arial"/>
        <family val="2"/>
      </rPr>
      <t xml:space="preserve">/16:  Se verifico el cumplimiento de esta acción y no muestra avance ultima actualización del procedimiento fue en el año 2014. </t>
    </r>
  </si>
  <si>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</si>
  <si>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cierra por cumplir con la actividad programada</t>
  </si>
  <si>
    <t>17/10/2017:  Se solicita eliminar la acción teniendo en cuenta que no tiene relación con la no conformidad.</t>
  </si>
  <si>
    <t>Implementar las medidas o recomendaciones que al respecto establezca el concepto que emita el DASCD, sobre los documentos que permiten certificar la educación formal</t>
  </si>
  <si>
    <t>17/10/2017:  Se verifico el control que se lleva a las historias laborales, por lo anterior se cierre  la no conformidad</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</si>
  <si>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</si>
  <si>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Se solicito cerrar, debido a que no tiene relación con la no conformidad</t>
  </si>
  <si>
    <t>17/10/2017:  Se solicita eliminar la acción teniendo en cuenta que no tiene relación con la no conformidad</t>
  </si>
  <si>
    <t>Solicitar un concepto al DASCD, sobre la validez del documento presentado por el funcionario para efectos de certificar el cumplimiento de requisitos respecto a la educación formal (especialización) solicitada en convocatoria</t>
  </si>
  <si>
    <r>
      <rPr>
        <b/>
        <sz val="10"/>
        <color theme="1"/>
        <rFont val="Arial"/>
        <family val="2"/>
      </rPr>
      <t>17/10/2017:</t>
    </r>
    <r>
      <rPr>
        <sz val="10"/>
        <color theme="1"/>
        <rFont val="Arial"/>
        <family val="2"/>
      </rPr>
      <t xml:space="preserve">  Se implementará un control trimestral, solicitando a cada líder de proceso al cierre de cada trimestre, enviar los formatos diligenciados de inducción en el puesto de trabajo de las personas que han ingresado a la entidad, por lo anterior, se cierra la acción.</t>
    </r>
  </si>
  <si>
    <t>Se implementará un  control trimestral, solicitando a cada líder de proceso al cierre de cada trimestre, enviar los formatos diligenciados de inducción en el puesto de trabajo de las personas que han ingresado a la entidad</t>
  </si>
  <si>
    <t>10/12/25015</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</si>
  <si>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</si>
  <si>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r>
      <rPr>
        <b/>
        <sz val="10"/>
        <color theme="1"/>
        <rFont val="Arial"/>
        <family val="2"/>
      </rPr>
      <t xml:space="preserve">17/10/2017: </t>
    </r>
    <r>
      <rPr>
        <sz val="10"/>
        <color theme="1"/>
        <rFont val="Arial"/>
        <family val="2"/>
      </rPr>
      <t xml:space="preserve"> Se tienen los formatos por medio de los cuales los directores dan inducción a las personas vinculadas de su puesto de trabajo, derivado de la solicitud por parte de la Subdirección Administrativa, se verifico los registros de Inducción y entrenamiento en el puesto de trabajo de  Juan Sebastián Bejarano Castañeda y  Juan José Salamanca Gutiérrez por lo anterior se cierra la acción.</t>
    </r>
  </si>
  <si>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</si>
  <si>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r>
      <rPr>
        <b/>
        <sz val="10"/>
        <color theme="1"/>
        <rFont val="Arial"/>
        <family val="2"/>
      </rPr>
      <t>3 de octubre de 2017</t>
    </r>
    <r>
      <rPr>
        <sz val="10"/>
        <color theme="1"/>
        <rFont val="Arial"/>
        <family val="2"/>
      </rPr>
      <t xml:space="preserve">. Las tablas de retención documental de la Caja de Vivienda Popular se encuentran aprobadas desde 2015. Las series y subseries documentales del proceso Servicio al Ciudadano se encuentran asociadas al proceso Gestión de las Comunicaciones, dentro de las tablas de retención documental de la Dirección Corporativa y CID publicadas en la carpeta de calidad: \\ serv - cv 11 \ calidad \ 10. GESTIÓN DOCUMENTAL \ TABLAS RETENCION DOCUMENTAL \ VIGENCIA 2015. </t>
    </r>
    <r>
      <rPr>
        <b/>
        <sz val="10"/>
        <color theme="1"/>
        <rFont val="Arial"/>
        <family val="2"/>
      </rPr>
      <t>El hallazgo se cierra.</t>
    </r>
    <r>
      <rPr>
        <sz val="10"/>
        <color theme="1"/>
        <rFont val="Arial"/>
        <family val="2"/>
      </rPr>
      <t xml:space="preserve">   </t>
    </r>
    <r>
      <rPr>
        <b/>
        <sz val="10"/>
        <color theme="1"/>
        <rFont val="Arial"/>
        <family val="2"/>
      </rPr>
      <t>19 de mayo de 2017:</t>
    </r>
    <r>
      <rPr>
        <sz val="10"/>
        <color theme="1"/>
        <rFont val="Arial"/>
        <family val="2"/>
      </rPr>
      <t xml:space="preserve"> No se evidenció avance, no se encontraron Tablas de Retención Documental asociadas al proceso, sin embargo, es de conocimiento que los procesos de la entidad se encuentran en fase de revisión y actualización de esta herramienta. La no conformidad se mantiene.                                                                                                              </t>
    </r>
    <r>
      <rPr>
        <b/>
        <sz val="9"/>
        <color theme="1"/>
        <rFont val="Arial"/>
        <family val="2"/>
      </rPr>
      <t>14 de junio de 2016:</t>
    </r>
    <r>
      <rPr>
        <sz val="9"/>
        <color theme="1"/>
        <rFont val="Arial"/>
        <family val="2"/>
      </rPr>
      <t>No se evidenció avance. Se presenta el inventario de activos de información de la Dirección Corporativa y CID sin ninguno de los componentes que tengan relación directa  proceso servicio al ciudadano.</t>
    </r>
  </si>
  <si>
    <t xml:space="preserve">Documentar las tablas de retenciòn de aucerdo con lo establecido la Ley 594 de 2000  y el Acuerdo 039 de 2002 del Archivo General de la Nación </t>
  </si>
  <si>
    <t>Directora de Gestión Corporativa y CID</t>
  </si>
  <si>
    <t xml:space="preserve">Se evidenció al revisar la documentación del proceso que no se encuentran documentadas las Tablas de Retención Documental de acuerdo con lo establecido la Ley 594 de 2000  y el Acuerdo 039 de 2002 del Archivo General de la Nación </t>
  </si>
  <si>
    <t>Análisis del sistema integrado de gestión</t>
  </si>
  <si>
    <r>
      <rPr>
        <b/>
        <sz val="9"/>
        <color theme="1"/>
        <rFont val="Arial"/>
        <family val="2"/>
      </rPr>
      <t>3 de octubre de 2017.</t>
    </r>
    <r>
      <rPr>
        <sz val="9"/>
        <color theme="1"/>
        <rFont val="Arial"/>
        <family val="2"/>
      </rPr>
      <t xml:space="preserve"> Las tablas de retención documental de la Caja de Vivienda Popular se encuentran aprobadas desde 2015. Las series y subseries documentales del proceso Servicio al Ciudadano se encuentran asociadas al proceso Gestión de las Comunicaciones, dentro de las tablas de retención documental de la Dirección Corporativa y CID publicadas en la carpeta de calidad: \\ serv - cv 11 \ calidad \ 10. GESTIÓN DOCUMENTAL \ TABLAS RETENCION DOCUMENTAL \ VIGENCIA 2015. El hallazgo se cierra.  </t>
    </r>
    <r>
      <rPr>
        <b/>
        <sz val="9"/>
        <color theme="1"/>
        <rFont val="Arial"/>
        <family val="2"/>
      </rPr>
      <t>1 de noviembre de 2017</t>
    </r>
    <r>
      <rPr>
        <sz val="9"/>
        <color theme="1"/>
        <rFont val="Arial"/>
        <family val="2"/>
      </rPr>
      <t>. El procedimiento 208-SADM-Pr-06 Gestión del Servicio al Ciudadano, fue actualizado a 31 de octubre de 2017 y publicado en la capeta de calidad en la ruta \\ serv - cv 11 \ calidad \ 8. PROCESO SERVICIO AL CIUDADANO \ PROCEDIMIENTO, se encuentra ajustado de conformidad con las observaciones formuladas. Al revisar el listado maestro de documentos se encontró que la codificación no coincide con la del documento en cuanto a la fecha de vigencia y versión. Debe solicitarse a la Oficina Asesora de Planeación el ajuste correspondiente.</t>
    </r>
    <r>
      <rPr>
        <b/>
        <sz val="9"/>
        <color theme="1"/>
        <rFont val="Arial"/>
        <family val="2"/>
      </rPr>
      <t xml:space="preserve"> El hallazgo se cierra. </t>
    </r>
    <r>
      <rPr>
        <sz val="9"/>
        <color theme="1"/>
        <rFont val="Arial"/>
        <family val="2"/>
      </rPr>
      <t xml:space="preserve">                                       </t>
    </r>
    <r>
      <rPr>
        <b/>
        <sz val="9"/>
        <color theme="1"/>
        <rFont val="Arial"/>
        <family val="2"/>
      </rPr>
      <t xml:space="preserve">19 de mayo de 2017. </t>
    </r>
    <r>
      <rPr>
        <sz val="9"/>
        <color theme="1"/>
        <rFont val="Arial"/>
        <family val="2"/>
      </rPr>
      <t xml:space="preserve">De acuerdo con la información suministrada el procedimiento de servicio al ciudadano formato 208-SADM-Pr-06, se encuentra en proceso de revisión y actualización. Una vez sea actualizado y publicado en la capeta de calidad se procederá a las verificaciones correspondientes para el levantamiento de la no conformidad. Se revisó el listado maestro de documentos y se encontró que la codificación coincide con la del documento en cuanto a la fecha de vigencia y la versión. La no conformidad se mantiene.                                                          </t>
    </r>
    <r>
      <rPr>
        <b/>
        <sz val="9"/>
        <color theme="1"/>
        <rFont val="Arial"/>
        <family val="2"/>
      </rPr>
      <t xml:space="preserve">14 de junio de 2016: </t>
    </r>
    <r>
      <rPr>
        <sz val="9"/>
        <color theme="1"/>
        <rFont val="Arial"/>
        <family val="2"/>
      </rPr>
      <t xml:space="preserve">Se evidenció la actualización del procedimiento desde el punto de vista de la nueva normatividad aplicable. Falta verificar el listado maestro de documentos contra el procedimiento, para garantizar la codificación de los registros.      </t>
    </r>
  </si>
  <si>
    <t xml:space="preserve">Actualizar el procedimiento de Servicio al Ciudadano  </t>
  </si>
  <si>
    <t>Director (a) de Gestión Corporativa y CID o a quien designe para esta función o el
Coordinador (a) de la oficina de servicio al ciudadano
Profesional Especializado de la Oficina Asesora de Planeación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</si>
  <si>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</si>
  <si>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cierra por cumplir con los objetivos </t>
  </si>
  <si>
    <r>
      <rPr>
        <b/>
        <sz val="10"/>
        <color theme="1"/>
        <rFont val="Arial"/>
        <family val="2"/>
      </rPr>
      <t xml:space="preserve">23/05/2017: </t>
    </r>
    <r>
      <rPr>
        <sz val="10"/>
        <color theme="1"/>
        <rFont val="Arial"/>
        <family val="2"/>
      </rPr>
      <t>Se evidencia la actualización del normograma dentro del procedimiento 208-SFIN-Pr-4 versión 3, vigente desde el 23 de junio de 2017.</t>
    </r>
  </si>
  <si>
    <t>Revisar y actualizar los documentos de los procedimientos e instructivos referenciados en el informe de auditoría</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</si>
  <si>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</si>
  <si>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 xml:space="preserve">Dejar la acción de revisar y actualizar los instrumentos del SIG en el plan de acción de gestión.  </t>
  </si>
  <si>
    <t>No se han actualizado los procedimientos según las observaciones del informe a diciembre de 2014</t>
  </si>
  <si>
    <t xml:space="preserve">25 de julio de 2017.  Se verificó el avance en la actualización de los procedimientos Reubicación Definitiva y Relocalización Transitoria. Se trabaja sobre el procedimiento Cuentas de Ahorro Programado: se verifica el registro de reunión de fecha 31 de julio de 2017 y se establece que se encuentra avanzado. El hallazgo se cierra. </t>
  </si>
  <si>
    <t>Ajustar los procedimientos del Proceso de Reasentamientos</t>
  </si>
  <si>
    <r>
      <rPr>
        <b/>
        <sz val="10"/>
        <color theme="1"/>
        <rFont val="Arial"/>
        <family val="2"/>
      </rPr>
      <t>28 de diciembre de 2016</t>
    </r>
    <r>
      <rPr>
        <sz val="10"/>
        <color theme="1"/>
        <rFont val="Arial"/>
        <family val="2"/>
      </rPr>
      <t>. En el link \\ serv-cv11 \ calidad \ 17. CONSOLIDADO SERVICIO NO CONFORME \ 2016 \ FECHA DE CORTE 30 SEPTIEMBRE se observa la medición del producto no conforme, junto con su debido tratamiento. De acuerdo con lo anterior se cierra la no conformidad.</t>
    </r>
  </si>
  <si>
    <t>Medición trimestral de la matriz de servicio no conforme con reporte a planeación</t>
  </si>
  <si>
    <t>No se ha medido el servicio no conforme para la vigencia 2015</t>
  </si>
  <si>
    <r>
      <rPr>
        <b/>
        <sz val="9"/>
        <color theme="1"/>
        <rFont val="Arial"/>
        <family val="2"/>
      </rPr>
      <t>28 de diciembre de 2016</t>
    </r>
    <r>
      <rPr>
        <sz val="9"/>
        <color theme="1"/>
        <rFont val="Arial"/>
        <family val="2"/>
      </rPr>
      <t xml:space="preserve">. Se evidencia la formulación de los planes de mejoramiento del proceso y la contratación de Lady Andrea Córdoba Navarro (contrato No. 115 de 2016); el objeto del contrato comprende elaborar o actualizar y realizar el seguimiento a la herramienta plan de mejoramiento de proceso y de la contraloría y demás entes de control acorde a los lineamientos establecidos por Control Interno. De acuerdo con lo anterior se </t>
    </r>
    <r>
      <rPr>
        <b/>
        <sz val="9"/>
        <color theme="1"/>
        <rFont val="Arial"/>
        <family val="2"/>
      </rPr>
      <t>cierra  la no conformidad.</t>
    </r>
  </si>
  <si>
    <t>Garantizar contar en la Dirección con un servidor que atienda los requerimientos asociados al SIG</t>
  </si>
  <si>
    <t>No se genero Plan de mejoramiento relacionado a la auditoria interna adelantada en diciembre de 2014</t>
  </si>
  <si>
    <t>Se actualizo la página SECOP. Eficazmente</t>
  </si>
  <si>
    <t>Revisar en SECOP la publicación de los contratos 278, 282, 283 Y 284 de 2015, confirmando la publicación legal requerida.</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</si>
  <si>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</si>
  <si>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Decreto 371 de 2010 y auditoria combinada Adquisición de bienes y servicios</t>
  </si>
  <si>
    <t>No requiere plan de mejoramiento, en razón a que este hallazgo se identifico el 26-09-2014.</t>
  </si>
  <si>
    <t>Jurídco</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</si>
  <si>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</si>
  <si>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</si>
  <si>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Se modifico el formato, se ejecuto la acción planteada </t>
  </si>
  <si>
    <t>Incluir el formato 208-SADM-Ft-63 en la carpeta de calidad dentro del proceso de adquisición  de bienes y servicios</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</si>
  <si>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</si>
  <si>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La acción se ejecuto adecuadamente </t>
  </si>
  <si>
    <t>Revisar en SECOP la publicación de los contratos 282 y 283 de 2015, confirmando la publicación legal requerida.</t>
  </si>
  <si>
    <t xml:space="preserve">DIVULGACIÓN Y PUBLICACIÓN 
Se evidencia que dentro de la muestra revisada, no obran constancias documentales completas de divulgación y publicidad – SECOP.
Ver: Contratos 282 y 283 de 2015.
</t>
  </si>
  <si>
    <t>Se cierra por la eficacia en la acción 
Es importante mencionar que la responsabilidad de la implementación de los productos del MECI, corresponde a la OAP, así mismo corresponde al area de Control Interno  la medición y seguimiento de los productos ya implementados.</t>
  </si>
  <si>
    <r>
      <rPr>
        <b/>
        <sz val="10"/>
        <color theme="1"/>
        <rFont val="Arial"/>
        <family val="2"/>
      </rPr>
      <t xml:space="preserve">31/05/2017: </t>
    </r>
    <r>
      <rPr>
        <sz val="10"/>
        <color theme="1"/>
        <rFont val="Arial"/>
        <family val="2"/>
      </rPr>
      <t xml:space="preserve">Se tiene establecido un plan de trabajo para la vigencia 2017, en el que se da a conocer el estado actual de cada uno de los productos mínimos requeridos en la entidad a mayo de 2017, así mismo se establecen acciones para su implementación y el avance de estas a la fecha. Se evidencia un porcentaje de implementación del 82%. Evidencia: Plan de trabajo MECI  \\serv-cv11\calidad\26. MECI\MECI.
Se ha cumplido con la acción planteada para dar tratamiento al hallazgo. Se procede a su cierre
</t>
    </r>
  </si>
  <si>
    <t>Elaborar un cronograma (Plan de Trabajo) donde se identifiquen las acciones pendientes para la implementación de los productos mínimos que aún se encuentren pendientes o que requieran de actualización, y dar seguimiento al mismo para la vigencia 2015.</t>
  </si>
  <si>
    <r>
      <t>Oficina Asesora de Planeación -</t>
    </r>
    <r>
      <rPr>
        <sz val="10"/>
        <color rgb="FFFF0000"/>
        <rFont val="Arial"/>
        <family val="2"/>
      </rPr>
      <t xml:space="preserve"> </t>
    </r>
    <r>
      <rPr>
        <sz val="10"/>
        <rFont val="Arial"/>
        <family val="2"/>
      </rPr>
      <t>Oficina Asesora de Control Interno</t>
    </r>
  </si>
  <si>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</si>
  <si>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Gestión Estratégica – Sistema Integrado de Gestión</t>
  </si>
  <si>
    <t xml:space="preserve">Se verifico la efectividad de la acción realizada </t>
  </si>
  <si>
    <t>Actualizar la Guía de Manejo de imagen CVP, donde se incluya todos los logos utilizados actualmente por la entidad.</t>
  </si>
  <si>
    <t>Oficina Asesora de Planeación - Oficina Asesora de Comunicaciones</t>
  </si>
  <si>
    <t>Imagen corporativa. Se definió en el documento: 208-COM-G-01 GUÍA DE MANEJO DE IMAGEN CVP el logo de la entidad como “Caja de la Vivienda Popular”. Sin embargo no se ha dado cumplimiento total en los procedimientos actualizados en la vigencia 2014.</t>
  </si>
  <si>
    <t>Se revisa cada uno de los puntos contenidos en el hallazgo, se evidencia que el tema de  reporte e investigación de accidentes de trabajo, se encuentra contemplado dentro del Manual Subsistema de Gestión de Seguridad y Salud en el Trabajo, vigente desde el 9/02/2016 y publicado en la carpeta calidad (\\serv-cv11\calidad\12. PROCESO GESTIÓN HUMANA\MANUALES\208-SADM-Mn-07 SUBSISTEMA GESTIÓN SST). Así mismo, la protección del intercambio de información y el monitoreo del uso de los medios de procesamiento de información, se contemplan dentro de los procedimientos "Verificación de integridad de datos en sistemas de información" 208-DGC-Pr-08, Versión 1 ,  y "Administración de servidores" 208-DGC-Pr-12, versión 1 ( vigentes desde el 05-11-2015).
La construcción y actualización de normograma, se contempla dentro del procedimiento "control documental" 208-PLA-Pr-15, versión 6 (vigente desde 23/04/2015). Evidencia (\\serv-cv11\calidad\10. PROCESO ADMINISTRACIÓN DE LA INFORMACIÓN\PROCEDIMIENTOS\208-PLA-Pr-15 CONTROL DOCUMENTAL).
En cuanto a Planificación Operativa, para garantizar la prestación de los productos y/o servicios y el cumplimiento de sus requisitos, la OAP solicita mensualmente a los procesos misionales la caracterización y seguimiento de los mismos, a través de los formatos "Caracterización del producto y/o servicio conforme" 208-PLA-Ft-18 y "Seguimiento medición del producto y/o servicios no conforme" 208-PLA-Ft-26 para su publicación. Evidencia (\\serv-cv11\calidad\17. CONSOLIDADO SERVICIO NO CONFORME\2016)
Por último, respecto a la evaluación periódica o legal, se tiene el procedimiento de "Identificación y evaluación de requisitos legales" 208-PLA-Pr-22, versión 1 (vigente desde el 2/09/2016). Evidencia (\\serv-cv11\calidad\1. PROCESO DE GESTIÓN ESTRATÉGICA\PROCEDIMIENTOS\208-PLA-Pr-22 IDENTIFICACION Y EVALUACIÓN DE REQUISITOS LEGALES).
Teniendo en cuenta que no es necesario establecer un procedimiento para cada uno de los puntos señalados en el hallazgo y que con lo anterior se está dando cumplimiento a la acción, se procede a cerrar el hallazgo.</t>
  </si>
  <si>
    <t>Revisar los documentos formalizados dentro del SIG, para verificar que se esten contemplando los aspectos mencionados en el hallazgo. De no encontrarse, solicitar a las dependencias responsables de los temas, actualizar sus documentos contemplando estos aspectos.</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</si>
  <si>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</si>
  <si>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Se cumple la acción, hay que evaluar al cierre de vigencia para determinar si es efectiva</t>
  </si>
  <si>
    <t>Dejar en el procedimiento de Auditorias Internas:  Diligenciar el formato de evaluación de la auditoria y evaluación del auditor</t>
  </si>
  <si>
    <t>No se toma la evaluación de la auditoria tan pronto como se termine la auditoria.</t>
  </si>
  <si>
    <t>Revisar y ajustar el formato.</t>
  </si>
  <si>
    <t>El formato de evaluación de la auditoria no  es claro y el modo de evaluación  no es el más conveniente</t>
  </si>
  <si>
    <t>Se realiza la acción, se cierra esta acción y se generan otras que nos ayuden a eliminar el hallazgo.</t>
  </si>
  <si>
    <t>Dejar en el procedimiento de Auditorias Internas cuando se levanten las auditorias y definir las implicaciones</t>
  </si>
  <si>
    <t>Demora en el cumplimiento  del programa de Auditorias, respecto la fecha de inicio y a la agenda de las auditorias.</t>
  </si>
  <si>
    <t>Enviar al final del mes correo electrónico a los líderes de proceso que serán auditados en el mes siguiente.</t>
  </si>
  <si>
    <t>Mónica Bustamante</t>
  </si>
  <si>
    <t>Se da cierre ya que la acción fue base para proyectar el programa de auditorias del 2016, se espera al seguimiento y análisis del programa de auditorias ver si es necesario realizar más acciones</t>
  </si>
  <si>
    <t>Incluir en las reuniones de Control Interno que se efectúan  quincenalmente el  seguimiento y   la revisión de cumplimiento de las actividades para atender contingencias y replantear tiempos,  controlando el cumplimiento de compromisos por profesional.</t>
  </si>
  <si>
    <t>El profesional responsable del Acta</t>
  </si>
  <si>
    <t>No se verificará en esta acción sino en las nuevas acciones formuladas de atención a la encuesta de satisfacción del Cliente</t>
  </si>
  <si>
    <t xml:space="preserve">6. Realizar revisión semestral de los resultados originados en el análisis del cumplimiento del plan de acción.
</t>
  </si>
  <si>
    <t xml:space="preserve"> Profesional encargado de planeación en la DMV.</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</si>
  <si>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</si>
  <si>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Se oficializó el Plan de Mejoramiento como analisis del resultado de la encuesta de Satisfacción del cliente del 2014. Este plan de mejoramiento s enemarcó su hallazgo en: "Encuesta de percepción realizada a los ciudadanos" neto se como resultado de la</t>
  </si>
  <si>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</si>
  <si>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12 de junio de 2017. Se evidencia que los indicadores de eficiencia eficacia y efectividad del proceso de se encuentran publicados en la carpeta de calidad, en la ruta: \\serv-cv11\calidad\16. CONSOLIDADO PLANES DE ACCIÓN DE GESTIÓN\2017\I TRIMESTRE. Así mismo mediante correo enviado el 14 de marzo de 2017, fueron socializados los indicadores al grupo de trabajo de la Dirección de Mejoramiento de Vivienda.</t>
  </si>
  <si>
    <t xml:space="preserve">4. Socializar al recurso humano del proceso de Mejoramiento de Vivienda los indicadores  de eficiencia, eficacia y efectividad del proceso de mejoramiento de vivienda.
</t>
  </si>
  <si>
    <t>4. Profesional encargado de planeación en la DMV.</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</si>
  <si>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</si>
  <si>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12 de junio de 2017. Se evidencia que el 7 de abril de 2017 la Dirección de Mejoramiento de Vivienda remitió mediante Cordis 2017IE4836, la formulación del Plan de Acción de Gestión a la Oficina Asesora de Planeación, con la formulación de los indicadores de eficiencia, eficacia y efectividad.</t>
  </si>
  <si>
    <t xml:space="preserve">3. Solicitar la formalización de los indicadores de eficiencia, eficacia y efectividad del proceso de mejoramiento de vivienda.
</t>
  </si>
  <si>
    <t>12 de junio de 2017. Se evidencia la formulación de los nuevos indicadores de la Dirección, publicados en la ruta: \\serv-cv11\calidad\16. CONSOLIDADO PLANES DE ACCIÓN DE GESTIÓN\2017\I TRIMESTRE</t>
  </si>
  <si>
    <t xml:space="preserve">
2. Revisar y/o aprobar la propuesta de indicadores  de eficiencia, eficacia y efectividad del proceso de mejoramiento de vivienda.
</t>
  </si>
  <si>
    <t>2. Líder del proceso de Mejoramiento de Vivienda.</t>
  </si>
  <si>
    <t xml:space="preserve">Se cierra por cumplir con la eficacia de la acción </t>
  </si>
  <si>
    <t xml:space="preserve">12 de junio de 2017. Se evidenció la formulación de los nuevos indicadores en el Plan de Acción de Gestión a 31 de marzo de 2017, y su publicación en la ruta: \\serv-cv11\calidad\16. CONSOLIDADO PLANES DE ACCIÓN DE GESTIÓN\2017\I TRIMESTRE, de los indicadores medirán lo siguiente:
• La eficacia en el desarrollo de la asistencia técnica, social y financiera a los hogares beneficiarios del programa de Mejoramiento de Vivienda localizados en zona urbana y rural, (No. de asistencias técnicas, social y jurídicas realizadas / No. de asistencias técnicas, social y jurídicas programadas realizar) *100
• La eficacia en la entrega de un diagnóstico que cumpla con la normatividad aplicable, con el fin de que se asigne el Subsidio Distrital de Vivienda en Especie por parte de la SDH. 
• La supervisión a la interventoría de obra de los proyectos de mejoramiento de vivienda desarrollados mediante el Subsidio Distrital de Vivienda en Especie – SDVE.
• El cumplimiento a la Ley 1712 de 2014.
</t>
  </si>
  <si>
    <t xml:space="preserve">1. Realizar la formulación de indicadores  de eficiencia, eficacia y efectividad del proceso de mejoramiento de vivienda.
</t>
  </si>
  <si>
    <t>1. Profesionales técnicos y sociales de la DMV. 
Profesional encargado de planeación en la DMV.</t>
  </si>
  <si>
    <t xml:space="preserve">Se cierra por la efectividad de la acción </t>
  </si>
  <si>
    <t>se evidencia la medición de los indicadores a 15 de diciembre de 2016. El análisis de los logros obtenidos frente al cumplimiento de las metas se considera que cumplieron con el objetivo propuesto. Se cierra el hallazgo.</t>
  </si>
  <si>
    <t xml:space="preserve">
Realizar el análisis de los resultados arrojados por los indicadores de seguimiento al PI 208 y presentar informe del avance de los indicadores del proyecto 208
</t>
  </si>
  <si>
    <t>Directora de Mejoramiento de Barrios
-Profesional enlace Oficina Asesora de Planeación.</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</si>
  <si>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</si>
  <si>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Alexander Villalobos</t>
  </si>
  <si>
    <t>3. El Diseño e implementación de un formato y un instructivo para el seguimiento de los convenios interadministrativos.</t>
  </si>
  <si>
    <t>Plantear las acciones de mejora de acuerdo al informe de resultados de satisfacción de finalización de obras.</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</si>
  <si>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</si>
  <si>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2. Diseño e implementación de un aplicativo de relocalización transitoria que controle la trazabilidad de la información entre, resoluciones memorandos, contratos, CDP, RP, y los giros realizados.</t>
  </si>
  <si>
    <t>Realizar el análisis de la satisfacción de finalización de las obras y presentar informe de resultados.</t>
  </si>
  <si>
    <t xml:space="preserve">Se cierra por la eficacia en la acción </t>
  </si>
  <si>
    <r>
      <t>28 de diciembre de 2016. Se verificaron algunas acciones de mejora formuladas dentro del proceso, tales como: 1. Actualización del procedimiento 208 - REAS - Pr-06 RELOCALIZACIÓN TRANSITORIA.
2. Diseño e implementación de un aplicativo de relocalización transitoria que controle la trazabilidad de la información entre, resoluciones memorandos, contratos, CDP, RP, y los giros realizados.
3. El Diseño e implementación de un formato y un instructivo para el seguimiento de los convenios interadministrativos.
4. El Diseño e Implementación del procedimiento 208 - REAS Pr - 07 Reparto Notarial. 5. Actualización de los siguientes formatos: 208 - REAS - Ft-33 RELOCALIZACIÓN TRANSITORIA.   LISTA DE CHEQUEO REASENTAMIENTO; Formato 208 - REAS - Ft - 42 Notificacion Resoluciones  VUR. Estas acciones de mejora nacen del producto de la autoevaluación y el mejoramiento continuo que ha implementado el proceso. De acuerdo con lo anterior</t>
    </r>
    <r>
      <rPr>
        <b/>
        <sz val="10"/>
        <color theme="1"/>
        <rFont val="Arial"/>
        <family val="2"/>
      </rPr>
      <t xml:space="preserve"> se cierra la no conformidad</t>
    </r>
  </si>
  <si>
    <t>Realizar análisis a los instrumentos del proceso, tales  como, plan de acción, mapa de riesgos, producto y servicio no conforme, cumplimiento de los procedimientos, indicadores y generar plan de mejoramiento a las   desviaciones encontradas</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</si>
  <si>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</si>
  <si>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r>
      <t xml:space="preserve">26/04/2017: </t>
    </r>
    <r>
      <rPr>
        <sz val="10"/>
        <color theme="1"/>
        <rFont val="Arial"/>
        <family val="2"/>
      </rPr>
      <t xml:space="preserve"> El procedimiento fue actualizado el 20 de diciembre de 2016. El hallazgo se cierra </t>
    </r>
  </si>
  <si>
    <t>Ajustar procedimiento de supervisión incluyendo un instrumento que me permita medir la gestión realizada a los procesos. (Se une con la acción anterior para el seguimiento de la gestión).</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</si>
  <si>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</si>
  <si>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r>
      <t xml:space="preserve">4/05/2017: </t>
    </r>
    <r>
      <rPr>
        <sz val="10"/>
        <color theme="1"/>
        <rFont val="Arial"/>
        <family val="2"/>
      </rPr>
      <t xml:space="preserve"> El aplicativo SIPROJ ha sido actualizado (ver numerales 1 y 2) El hallazgo se cierra </t>
    </r>
  </si>
  <si>
    <t>Para la firma del informe de actividades mensual, los abogados deberán certificar previamente que los procesos que correspondan al periodo de dicho informe están debidamente actualizados en el SIPROJ, precisándose  que ello no podrá exigirse en principio  respecto de aquellos procesos que se encuentren sufriendo tramites de recursos ordinarios ante las distintas corporaciones judiciales, toda vez que los mismos pueden permanecer largo tiempo ingresados al despacho, lo cual impide el acceso material al expediente por un término que en la práctica resulta indeterminado atendiendo a la falta de perentoriedad para resolver los mismos.</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</si>
  <si>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</si>
  <si>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Se cierra por la efectividad de la acción</t>
  </si>
  <si>
    <t>Definir un punto de control en cabeza de un funcionario de planta para el seguimiento del SIPROJ, quien verificara y rendirá informe al Director Jurídico mensualmente. Registros que deben quedar en acta.</t>
  </si>
  <si>
    <t>Se da cierre por José Orjuela en seguimiento en enero de 2016, comprobando el cumplimiento, y los soportes se dejan en carpeta de soportes del plan de mejoramiento</t>
  </si>
  <si>
    <t>Sensibilizar al personal contratado y de plata para el manejo de procesos sobre la actualización del SIPROJ Circular 6 de 2014.</t>
  </si>
  <si>
    <r>
      <t xml:space="preserve">26/04/2017: </t>
    </r>
    <r>
      <rPr>
        <sz val="10"/>
        <color theme="1"/>
        <rFont val="Arial"/>
        <family val="2"/>
      </rPr>
      <t xml:space="preserve"> se solicito acompañamiento para la efectiva  gestión documental  de la Dirección Jurídica, según memoranods 2016IE14567 del 28 de diciembre de 2016 y 2017IE3829 del 1 de marzo de 2017. Se eviddencia la calsificación de  archivos y se observan las carpetas ordenadas y organizadas. El hallazgo se cierra.</t>
    </r>
  </si>
  <si>
    <t xml:space="preserve">Se solicitara al proceso de Gestión Documental la capacitación y el apoyo para el levante, depuración y foliación de la documentación de la dirección jurídica. Así mismo, se solicitará que por parte del personal encargado del proceso de Gestión Documental se intervenga el archivo de esta Dirección para adelantar la labor de digitalización de la documentación allí obrante. </t>
  </si>
  <si>
    <t>Solicitar capacitación a la Alcaldía para SIPROJ al personal contratado</t>
  </si>
  <si>
    <t>Establecer como actividad continua la digitalización del archivo de jurídica que se va generando diariamente. Actividad que se formalizará mediante comunicación escrita dirigida al responsable.</t>
  </si>
  <si>
    <t xml:space="preserve">3. Se justificara el no reparto de estos procesos al personal de planta temporal.
</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</si>
  <si>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</si>
  <si>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Prevención de Daño antijurídico y representación judicial</t>
  </si>
  <si>
    <t xml:space="preserve">2. Se verificara la carga laboral de los funcionarios de planta temporal.
</t>
  </si>
  <si>
    <t xml:space="preserve">1. Se verificara la distribución de los procesos con el personal que se contrate.
</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</si>
  <si>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</si>
  <si>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Sensibilizar a la persona encargada del archivo de jurídica sobre los lineamientos de conservación, seguridad y custodia de los documentos judiciales.</t>
  </si>
  <si>
    <t>Una vez se cuenta con el archivo debidamente organizado, se solicitará el apoyo del área de gestión documental para su foliación y digitalización de los documentos correspondientes.</t>
  </si>
  <si>
    <t xml:space="preserve">Se cierra por cumplir  con la acción formulada </t>
  </si>
  <si>
    <r>
      <t xml:space="preserve">2 de mayo de 2017: </t>
    </r>
    <r>
      <rPr>
        <sz val="10"/>
        <color theme="1"/>
        <rFont val="Arial"/>
        <family val="2"/>
      </rPr>
      <t xml:space="preserve"> Con el memorando 2017IE7930 del 26 de mayo de 2017, la Dirección Jurídica informa a Control Interno lo expuesto por la Subdirección Administrativa en el memorando 2017IE4452 del 27 de marzo de 2017, sobre las razones por las cuales no se ha ejecutado la acción de organizar la documentación correspondiente a la Dirección Jurídica que debe concluir con la digitalización del archivo del proceso; y que solo a su finalización podrá cumplirse con la digitalización . El hallazgo se cierra.</t>
    </r>
  </si>
  <si>
    <t>El formato se actualizo adecuadamente, la acción fue eficaz</t>
  </si>
  <si>
    <t>Se ajustara el formato a lo establecido en calidad.</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</si>
  <si>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</si>
  <si>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Se da cierre por Monica Bustamante  en Auditoria de octubre 20 de 2016, comprobando el cumplimiento.</t>
  </si>
  <si>
    <t xml:space="preserve">Realizar capacitación en políticas de la prevención del daño antijurídico con 1 capacitación semestral. </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</si>
  <si>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</si>
  <si>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 xml:space="preserve">Se cierra la actividad por cumplir con lo descrito en la acción </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</si>
  <si>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</si>
  <si>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t>Secretario Comité de conciliación</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</si>
  <si>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</si>
  <si>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</si>
  <si>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10"/>
        <color theme="1"/>
        <rFont val="Arial"/>
        <family val="2"/>
      </rPr>
      <t>Diciembre 20 de 2016</t>
    </r>
    <r>
      <rPr>
        <sz val="10"/>
        <color theme="1"/>
        <rFont val="Arial"/>
        <family val="2"/>
      </rPr>
      <t xml:space="preserve">: No se presenta avance de la acción, por lo tanto se mantiene abierta la no conformidad
</t>
    </r>
    <r>
      <rPr>
        <b/>
        <sz val="10"/>
        <color theme="1"/>
        <rFont val="Arial"/>
        <family val="2"/>
      </rPr>
      <t>6 de mayo de 2015:</t>
    </r>
    <r>
      <rPr>
        <sz val="10"/>
        <color theme="1"/>
        <rFont val="Arial"/>
        <family val="2"/>
      </rPr>
      <t xml:space="preserve">
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equipo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
Aunque la política de seguridad de la información ya está establecida, se verifica que no atiende  la no conformidad presentada que va encaminada a la necesidad de tener registros de los cambios o ajustes realizado, por lo anterior se deja la no conformidad abierta. 
</t>
    </r>
  </si>
  <si>
    <t xml:space="preserve">Actualizar y aprobar la política de seguridad de la información.
</t>
  </si>
  <si>
    <t>Dirección de Gestión Corporativa y CID - Área de Sistemas
Ingenieros de soporte SI C@pital. Supervisor</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</si>
  <si>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</si>
  <si>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Sistema de Información Si-Capital</t>
  </si>
  <si>
    <t>Entregar a la OAP dichos manuales para que sean incorporados en la carpeta de calidad cada vez que sean actualizados.</t>
  </si>
  <si>
    <t xml:space="preserve">MANUALES E INSTRUCTIVOS PARA USUARIOS
Se evidencia que aunque existen manuales de usuario, estos no contienen documentación sobre los desarrollos y ajustes que se han implementado en la entidad.
</t>
  </si>
  <si>
    <t>Actualizar y aprobar la política de administración de la información en el capítulo de manejo y control de manuales de usuario.</t>
  </si>
  <si>
    <t>Incentivar  a través de la intranet la consulta de dichos documentos.</t>
  </si>
  <si>
    <r>
      <rPr>
        <b/>
        <sz val="10"/>
        <color theme="1"/>
        <rFont val="Arial"/>
        <family val="2"/>
      </rPr>
      <t xml:space="preserve">Diciembre 20 de 2016: </t>
    </r>
    <r>
      <rPr>
        <sz val="10"/>
        <color theme="1"/>
        <rFont val="Arial"/>
        <family val="2"/>
      </rPr>
      <t>Se verifico el enlace que se reporta anteriormente y se evidencia que presenta error, por lo anterior, se mantiene abierta la no conformidad</t>
    </r>
    <r>
      <rPr>
        <b/>
        <sz val="10"/>
        <color theme="1"/>
        <rFont val="Arial"/>
        <family val="2"/>
      </rPr>
      <t xml:space="preserve">
Noviembre 12 de 2015:</t>
    </r>
    <r>
      <rPr>
        <sz val="10"/>
        <color theme="1"/>
        <rFont val="Arial"/>
        <family val="2"/>
      </rPr>
      <t xml:space="preserve">
Los manuales se encuentran almacenados  en el servidor del Sistema y publicados en la ayuda en línea Sistema@ SI C@pital. (ver http://servcv2:7778/documentacion/manuales.html) 
Se envía a planeación comunicado el 30-12-2015 para que se suba la información a calidad
Noviembre 204/16 
</t>
    </r>
  </si>
  <si>
    <t xml:space="preserve">Crear repositorios de manuales de uso del SI C@pital en la carpeta Calidad de la CVP.
</t>
  </si>
  <si>
    <r>
      <t xml:space="preserve">No tiene plan de mejoramiento
</t>
    </r>
    <r>
      <rPr>
        <b/>
        <sz val="10"/>
        <rFont val="Arial"/>
        <family val="2"/>
      </rPr>
      <t>Nov 24/16:</t>
    </r>
    <r>
      <rPr>
        <sz val="10"/>
        <rFont val="Arial"/>
        <family val="2"/>
      </rPr>
      <t xml:space="preserve"> Pendiente acta de reunión.
Solicitar autorización para activar el punto de control 
Se mantiene abierta la no conformidad
</t>
    </r>
    <r>
      <rPr>
        <b/>
        <sz val="10"/>
        <rFont val="Arial"/>
        <family val="2"/>
      </rPr>
      <t>Diciembre 20 de 2016:</t>
    </r>
    <r>
      <rPr>
        <sz val="10"/>
        <rFont val="Arial"/>
        <family val="2"/>
      </rPr>
      <t xml:space="preserve"> No se presenta avance de la acción, por lo tanto se mantiene abierta la no conformidad
</t>
    </r>
  </si>
  <si>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</si>
  <si>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r>
      <rPr>
        <b/>
        <sz val="10"/>
        <color theme="1"/>
        <rFont val="Arial"/>
        <family val="2"/>
      </rPr>
      <t xml:space="preserve">
Diciembre 20 de 2016: </t>
    </r>
    <r>
      <rPr>
        <sz val="10"/>
        <color theme="1"/>
        <rFont val="Arial"/>
        <family val="2"/>
      </rPr>
      <t>no se presenta avance de la acción se mantiene abierta la no conformidad</t>
    </r>
    <r>
      <rPr>
        <b/>
        <sz val="10"/>
        <color theme="1"/>
        <rFont val="Arial"/>
        <family val="2"/>
      </rPr>
      <t xml:space="preserve">
Diciembre 31 de 2015:</t>
    </r>
    <r>
      <rPr>
        <sz val="10"/>
        <color theme="1"/>
        <rFont val="Arial"/>
        <family val="2"/>
      </rPr>
      <t xml:space="preserve">
La circular se expedirá una vez se valide por parte de la OAP.
</t>
    </r>
  </si>
  <si>
    <t>Expedir circular con las obligaciones y condiciones de uso de SI Capital para supervisores, contratistas y gestores en las diferentes áreas funcionales de la CVP.</t>
  </si>
  <si>
    <t>˗ Dirección de Gestión Corporativa y CID. Área de Sistemas.
-Dirección Jurídica
˗Área Financiera.
˗Oficina Asesora de Planeación.
˗Área de Personal.
˗Subdirección  Administrativa.
˗Administrador Cordis</t>
  </si>
  <si>
    <t xml:space="preserve">NIVELES DE RESPONSABILIDAD.
Se evidencia que no están claramente definidos los niveles de responsabilidad y las  cadenas de aprobación para solicitar los requerimientos dentro de los módulos SI CAPIT@L.
</t>
  </si>
  <si>
    <t xml:space="preserve">Se cierra por la eficacia de la acción </t>
  </si>
  <si>
    <r>
      <rPr>
        <b/>
        <sz val="9"/>
        <color theme="1"/>
        <rFont val="Arial"/>
        <family val="2"/>
      </rPr>
      <t xml:space="preserve">7 de junio de 2017. </t>
    </r>
    <r>
      <rPr>
        <sz val="9"/>
        <color theme="1"/>
        <rFont val="Arial"/>
        <family val="2"/>
      </rPr>
      <t xml:space="preserve">Se revisaron las actas de las capacitaciones impartidas a los responsables del área, sobre “Seguimiento y control de PQRS”, lo cual ha contribuido con la reducción de los tiempos y ha disminuido el número de PQRS vencidas, de ocho (8) en marzo a un número de dos (2) PQRS en el mes de abril. </t>
    </r>
    <r>
      <rPr>
        <b/>
        <sz val="9"/>
        <color theme="1"/>
        <rFont val="Arial"/>
        <family val="2"/>
      </rPr>
      <t>La no conformidad se cierra.</t>
    </r>
  </si>
  <si>
    <t>Realizar un taller semestral para  reforzar las conocimientos sobre cada uno de los tipos de documentos que el ciudadano radica en la entidad para mejorar la asignación de los mismos.</t>
  </si>
  <si>
    <t>Profesional Especializado
Directora de Gestión Corporativa y CID</t>
  </si>
  <si>
    <t>Se efectúa una asignación inadecuada de correspondencia externa recibida, con lo cual se generan demoras en la atención de los requerimientos, producto de la reasignación de los mismos.</t>
  </si>
  <si>
    <t xml:space="preserve">Auditoria interna </t>
  </si>
  <si>
    <t>Las tablas de retención documental  han sido actualizadas y  aprobadas, se encuentran debidamente publicadas en la carpeta calidad (\\serv-cv11\calidad\10. PROCESO ADMINISTRACIÓN DE LA INFORMACIÓN\TABLAS RETENCION DOCUMENTAL\VIGENCIA 2016). 
Durante el mes de julio de 2016,se socializaron a través de talleres en cada una de las 13 dependencias de la entidad, con el objetivo de dar inducción en cuanto a su aplicación, organización y conservación, como evidencia se tienen publicados los registros de reunión y listados de asistencia por proceso en la carpeta calidad(\\serv-cv11\calidad\10. PROCESO ADMINISTRACIÓN DE LA INFORMACIÓN\TABLAS RETENCION DOCUMENTAL\CAPACITACIÓN TRD - 2016).
Así mismo se realizó sensibilización sobre el Subsistema Interno de Gestión Documental y Archivo el día 24 de Octubre - 2016. Evidencia (\\serv-cv11\calidad\27. PRESENTACIONES E INFORMES\SISTEMA INTEGRADO DE GESTIÓN\2016\SENSIBILIZACIÓN SIG - 2016).
Por último es importante aclarar que las tablas de retención documental se vienen ajustando de acuerdo a los cambios de los documentos (elaboración, modificación o anulación). En cuanto a los documentos que se mencionan en el hallazgo, algunos ya han sido anulados a la fecha.
Teniendo en cuenta que o anterior, se procede a cerrar el hallazgo.</t>
  </si>
  <si>
    <t>Socializar a través de los enlaces la correcta aplicación de las TRD aprobadas.</t>
  </si>
  <si>
    <t>Profesional Especializado Oficina Asesora de Planeación</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</si>
  <si>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</si>
  <si>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Sistema de Gestión de Calidad Gestión Estratégica</t>
  </si>
  <si>
    <t xml:space="preserve">
Solicitar a los procesos el envío periódico de la información trimestre vencido.</t>
  </si>
  <si>
    <t>Oficina asesora de planeación,
Procesos Misionales</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</si>
  <si>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</si>
  <si>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 xml:space="preserve">Se cierra por cumplimiento en la actividad </t>
  </si>
  <si>
    <t xml:space="preserve">Socializar a los enlaces de cada proceso el manejo del formato Servicio No Conforme.
</t>
  </si>
  <si>
    <t>20Jun2016. Se cierra la acción. Se deja formulado como resultado de este ejercicio la oportunidad de la publicación de estos registros dentro de la carpeta de Producto No conforme</t>
  </si>
  <si>
    <t>Solicitar a los procesos que aplique, el seguimiento del servicio no conforme al último trimestre del año 2014.</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</si>
  <si>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</si>
  <si>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Se verifica el registro en el procedimiento y en el Listado Maestro de documentos.
s.</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</si>
  <si>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</si>
  <si>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t>Oficina asesora de Planeación.</t>
  </si>
  <si>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</si>
  <si>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t xml:space="preserve">La acción se cumplio eficazmente </t>
  </si>
  <si>
    <t>Revisar y corregir en el listado maestro y/o en a carpeta de calidad los hallazgos detectados por Control Interno (en el plan de mejoramiento del proceso se generó una acción por cada error encontrado)</t>
  </si>
  <si>
    <t xml:space="preserve">
El Plan estratégico de la entidad fue revisado, ajustado de acuerdo a l Plan de gobierno de la administración "Bogotá Humana" 2012 - 2016, oficializado y publicado. Así mismo se actualizó en el "Manual de calidad" 208-PLA-Mn-01, pasando a su versión 5 .Se definieron cinco (5) objetivos estratégicos, los cuales fueron actualizados en todas las caracterizaciones de los procesos de la entidad, como se puede evidenciar en la carpeta calidad.  (evidencias: manual de calidad y caracterizaciones de los 13 procesos de la entidad). De acuerdo con lo anterior se da cumplimiento a la acción propuesta, por tanto se procede a cerrar el hallazgo.</t>
  </si>
  <si>
    <t>Formalizar la revisión anual del plan estratégico de la entidad.</t>
  </si>
  <si>
    <t>Oficina Asesora de Planeación.</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</si>
  <si>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</si>
  <si>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Noviembre 24/16 Verificando la información registrada en el  directorio de funcionarios se evidencia que en la intranet aún se encuentran funcionarios de la planta temporal que se desvincularon de la CVP el 30 de Junio/16, verificando la información de la página WEB  en cuanto al directorio de Contratistas, planta fija y planta transitoria  se encuentra actualizado Por lo anterior se cierra la no conformidad, pero se recomienda actualizar en  la intranet el directorio de funcionarios.</t>
  </si>
  <si>
    <t>Actualizar  el directorio de la  página web y de la intranet con la información de los servidores</t>
  </si>
  <si>
    <t>Asegurar que la información registrada en el directorio, sobre funcionarios y contratistas de la WEB y la Intranet sea congruente.</t>
  </si>
  <si>
    <t>Plataforma y Manejo de plataforma de correos de la Caja de la Vivienda Popular</t>
  </si>
  <si>
    <t>Se cierra este hallazgo teniendo en cuenta que en auditoria del 31-05-2013 se generó este mismo hallazgo y otro plan de mejoramiento, el seguimiento se realiza desde ese hallazgo</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</si>
  <si>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</si>
  <si>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</si>
  <si>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</si>
  <si>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Auditoria Decreto Distrital 371 de 2010 en materia de Gestión Contractual</t>
  </si>
  <si>
    <t xml:space="preserve">Se da cierre a la no conformidad por cumplir con la actividad propuesta y por la eficacia de la misma </t>
  </si>
  <si>
    <t>Realizar circular interna de la Dirección Jurídica, donde se definan responsabilidades y lineamientos en la organización y verificación de la documentación de los procesos contractuales  y diligenciamiento de la lista de chequeo.</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</si>
  <si>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</si>
  <si>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26 julio de 2017: se verifico el cumplimiento de la acción formulada. El hallazgo se cierra</t>
  </si>
  <si>
    <t>Se elaborará un documento interno con el fin de indicar a quienes adelantan el proceso contractual en la Dirección Jurídica cuales son las responsabilidades, lineamientos de organización y verificación de la documentación y lista de chequeo.</t>
  </si>
  <si>
    <t>El documento si se requiere en el proceso solo que se archiva en finaciera.</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</si>
  <si>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</si>
  <si>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 xml:space="preserve">Marcela Mesa López / Profesional especializado / Dirección Jurídica. </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</si>
  <si>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</si>
  <si>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El trámite se realiza en la dirección Jurídica</t>
  </si>
  <si>
    <t>Realizar una circular, para las áreas, recordando la aplicación de los Numerales 6.2.3 al 6.2.9 del Manual de Contratación y los procedimientos allí referidos</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</si>
  <si>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</si>
  <si>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r>
      <rPr>
        <b/>
        <sz val="10"/>
        <color theme="1"/>
        <rFont val="Arial"/>
        <family val="2"/>
      </rPr>
      <t>17/10/2017</t>
    </r>
    <r>
      <rPr>
        <sz val="10"/>
        <color theme="1"/>
        <rFont val="Arial"/>
        <family val="2"/>
      </rPr>
      <t xml:space="preserve">:  con resolución Número 3681 del 25 de agosto/17, se revocó la resolución 1906 de dic/10, con resolución Número 3682 del 25 de agosto/17, se revocó la resolución 1923 de dic/10, con resolución Número 3683 del 25 de agosto/17, se revocó la resolución 0472 de jun/11, en estas resoluciones se corrigen los porcentajes de asignación de la prima técnica correspondiente a estudios, por lo anterior se da cierre a la acción
</t>
    </r>
  </si>
  <si>
    <t>Para los errores de planta fija se envía a la Oficina Jurídica para el concepto correspondiente considerando la antigüedad del reconocimiento y las acciones legales correspondiente que se deban tomar en el evento de ser necesarios.</t>
  </si>
  <si>
    <t>Subdirector Administrativo y Comité de Prima Técnica</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</si>
  <si>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</si>
  <si>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 Nomina y Perno</t>
  </si>
  <si>
    <r>
      <rPr>
        <b/>
        <sz val="10"/>
        <color theme="1"/>
        <rFont val="Arial"/>
        <family val="2"/>
      </rPr>
      <t>17/10/2017</t>
    </r>
    <r>
      <rPr>
        <sz val="10"/>
        <color theme="1"/>
        <rFont val="Arial"/>
        <family val="2"/>
      </rPr>
      <t>:  con resolución Número 3681 del 25 de agosto/17, se revocó la resolución 1906 de dic/10, con resolución Número 3682 del 25 de agosto/17, se revocó la resolución 1923 de dic/10, con resolución Número 3683 del 25 de agosto/17, se revocó la resolución 0472 de jun/11, por lo anterior se da cierre a la acción</t>
    </r>
  </si>
  <si>
    <t>Formular, en caso que el concepto recibido así lo amerite, acción correctiva para revisar y ajustar los porcentajes de la prima técnica de los funcionarios de la CVP.</t>
  </si>
  <si>
    <t>En caso de encontrar acciones pendientes  por ejecutar, elaborar plan de trabajo interno, con responsables y fechas para dar cumplimiento a las mismas y poder reportar al área de Control Interno la evidencia de su ejecución.</t>
  </si>
  <si>
    <t>OAP</t>
  </si>
  <si>
    <t>8. No se ha dado cumplimiento a las acciones formuladas en el Plan de Mejoramiento resultante de la auditoría (Decreto Distrital 371 de 2010) vigencia 2013. Fecha de cumplimiento de las acciones contempladas en el mencionado plan: 30 mayo 2014.</t>
  </si>
  <si>
    <t>Decreto 371 Participación Ciudadana y Control Social.</t>
  </si>
  <si>
    <t>Se revisan las acciones formuladas en el plan de mejoramiento del decreto 371 (vigencia 2013). 
Se evidencia que para cada vigencia se tiene formulado un plan de acción de gestión, donde se establecen acciones a realizar con responsables y fechas, las cuales apuntan al cumplimiento de los objetivos institucionales. Así mismo, en el procedimiento “Formulación y seguimiento de indicadores” 208-PLA-Pr-16, se tiene establecida la responsabilidad de los líderes de proceso en la formulación de los planes de acción de gestión.
En cuanto a Responsabilidad social, se tiene una política de responsabilidad social en versión 2, vigente desde el 29 de agosto de 2014, en la cual se visualiza una completa articulación con la política de transparencia, probidad y lucha contra la corrupción, así mismo con el Sistema Integrado de Gestión. A la fecha esta política se encuentra en proceso de actualización, de acuerdo al plan de desarrollo de la actual administración.
Se cuenta con un documento diagnóstico para la implementación del subsistema de responsabilidad social en articulación con el Sistema Integrado de Gestión en el cual se consolidan las actividades realizadas por la entidad respecto a responsabilidad social, estas acciones evidencian el fortalecimiento de esta política (\\serv-cv11\calidad\1. PROCESO DE GESTIÓN ESTRATÉGICA\DOCUMENTOS REFERENCIA\Responsabilidad Social\LINEAMIENTO 15).
Por último con relación a los proyectos de inversión, mensualmente se realiza seguimiento al avance de ejecución de las metas y actividades de cada uno de los proyectos de inversión de la entidad mediante el Formato Único de Seguimiento Sectorial (PG01-FO382 FUSS, versión 1).  
Teniendo en cuenta que se evidencia cumplimiento de las acciones formuladas en el plan de mejoramiento, se procede a cerrar el hallazgo.</t>
  </si>
  <si>
    <t>Revisar  las acciones propuestas en el plan de mejoramiento presentado y realizar el respectivo seguimiento de su cumplimiento.</t>
  </si>
  <si>
    <t>Con el propósito de establecer lineamientos estándar para el desarrollo de los ejercicios de rendición de cuentas, se creó el procedimiento "Rendición de cuentas, participación ciudadana y control social" 208-PLA-Pr-19, el cual entro en vigencia a partir del 01 de abril de 2015, a la fecha se encuentra en versión 2. Así mismo creó el formato "Evaluación de la rendición de cuentas" 208-PLA-Ft-58, el cual entro en vigencia a partir del 6 de marzo de 2015 y paso a versión 2 a partir del 16 de diciembre de 2016.
Por otro lado, la Oficina Asesora de Planeación, envió solicitud a los líderes de procesos misionales, para que realicen las evaluaciones de los ejercicios de rendición de cuentas en el formato respectivo (208-PLA-Ft-58) y se generen el respectivo informe sobre cada evento ejecutado. 
Por último, la Oficina Asesora de Comunicaciones publica todos los soportes de los eventos en la página de la CVP, en cumplimiento a lo establecido en la Ley 1712 de 2014. 
Evidencias: procedimiento y formato publicados en la carpeta calidad (\\serv-cv11\calidad\1. PROCESO DE GESTIÓN ESTRATÉGICA), Correos y Página de la Entidad.
Teniendo en cuenta lo anterior, se procede a cerrar el hallazgo.</t>
  </si>
  <si>
    <t>Formular e implementar el procedimiento y la estrategia de rendición de cuentas en donde se genere el protocolo de respuesta a las preguntas a la ciudadanía y los métodos y canales de publicación</t>
  </si>
  <si>
    <t>OAP
OAC
Dirección Corporativa y CID</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</si>
  <si>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</si>
  <si>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Como se puede evidenciar en el seguimiento reportado a la acción formulada en el componente 3 rendición de cuentas del "Plan anticorrupción y de atención al ciudadano", para la vigencia 2016, la Dirección de Urbanizaciones y Titulación realizó dos eventos de participación ciudadana a través de 20 foros de inicio de obra realizados durante el mes de diciembre. Como evidencia de esto se tienen los listados de asistencia, que reposan en el archivo de gestión de la dirección de urbanizaciones y titulaciones y la información publicada en la página web de la entidad (http://cajaviviendapopular.gov.co/?q=Noticias/650-familias-bogotanas-aseguran-su-patrimonio-trav%C3%A9s-de-la-titulaci%C3%B3n) y los avances reportados en 
Así mismo, durante el mes de septiembre, se realizó otro  encuentro de participación ciudadana,  para informar sobre la gestión de la Dirección de la Dirección de Urbanizaciones y Titulación.  Se presentó un informe sobre el trabajo que ha adelantado este año a fin de que la comunidad de Usme, conociera los avances de los proyectos y programas  de la entidad en el marco del nuevo Plan de Desarrollo “Bogotá Mejor para Todos”.
 La Oficina Asesora de comunicaciones, promovió estos espacios y divulgó la información a través de boletines de prensa a medios de comunicación, videos relacionados con los eventos e hizo cubrimiento en las redes sociales (Facebook y Twitter), así mismo entregó folletos informativos.
Tenienedo en cuenta lo anterior, se procede a cerrar el hallazgo.</t>
  </si>
  <si>
    <t>Solicitar que en el seguimiento al plan anticorrupción, se relacione donde se encuentran las evidencias que soportan la ejecución de las aciones planteadas.</t>
  </si>
  <si>
    <t>OAP -Direcciones Misionales</t>
  </si>
  <si>
    <t xml:space="preserve">6. b. El proceso “Urbanizaciones y Titulación” no presentó los soportes de trabajo que evidencien el ejercicio de la participación ciudadana y el control social en el periodo auditado. </t>
  </si>
  <si>
    <t>Con el propósito de llevar mayor control, mensualmente se realiza seguimiento a la ejecución de las metas y actividades de cada uno de los proyectos de inversión de la Entidad mediante el reporte, revisión y ajuste del Formato Único de Seguimiento Sectorial. Así mismo se establecieron directrices respecto  al reporte de los proyecto de inversión, mediante comunicación N°  2016IE13459 del 5 de diciembre de 2016, enviada a todas las dependencias de la entidad.
Teniendo en cuenta que se cumple con la acción propuesta, para dar tratamiento al hallazgo, se procede a cerrar el hallazgo.</t>
  </si>
  <si>
    <t>Se implementará por parte de la OAP control basado en la revisión de los planes nuevos formulados y  los seguimientos de vigencias anteriores con el fin de verificar la continuidad o finalización de las metas con sus porcentajes de ejecución.</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</si>
  <si>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</si>
  <si>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
Se envió comunicación a todas las dependencias, mediante radicado 2016IE13459 del 5 de diciembre de 2016, solicitándoles reportar el seguimiento de los proyectos de inversión y de las metas del plan de desarrollo distrital "Bogotá Humana" y "Bogotá mejor para todos" a 31 de diciembre de 2016 y el cumplimiento a algunas directrices y tiempos para reportar su seguimiento.
Teniendo en cuenta que se cumple con la acción propuesta, para dar tratamiento al hallazgo, se procede a cerrar el hallazgo.</t>
  </si>
  <si>
    <t>Solicitar a los líderes de proceso que tengan en cuenta al formular el plan de la vigencia actual  la formulación y el seguimiento de las vigencias anteriores para hacer el análisis y manejar la continuidad e las acciones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</si>
  <si>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</si>
  <si>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La acción se cumplio, Se ajusto formulación de los mapas de riesgos vigencia 2015</t>
  </si>
  <si>
    <t xml:space="preserve">Solicitar a los líderes de proceso que tengan en cuenta al formular el plan de la vigencia actual  la formulación y el seguimiento de las vigencias anteriores para hacer el análisis y manejar la continuidad e las acciones. </t>
  </si>
  <si>
    <t>De acuerdo al hallazgo, se revisa la matriz " Plan anticorrupción y de atención al ciudadano" publicada con corte a 30 de agosto de 2016, se evidencia que fue ajustado en cuanto a la forma estándar de nombrar al área de servicio al ciudadano. Evidencia: Plan anticorrupción y de atención al ciudadano, publicado con corte a 30 de agosto de 2016 (\\serv-cv11\calidad\15. CONSOLIDADO MAPAS DE RIESGO\RIESGOS ANTICORRUPCIÓN\2016\Seguimiento - fecha corte 30-08-2016).
Teniendo en cuenta lo anterior, se procede a cerrar el hallazgo.</t>
  </si>
  <si>
    <t xml:space="preserve">
Revisar y ajustar la terminologia con la cual se denominara al area de servicio al ciudadano en la matriz del "Plan anticorrupción y de atención al ciudadano" </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</si>
  <si>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</si>
  <si>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 xml:space="preserve">Se evidencia articulación de la política de responsabilidad social con las herramientas de gestión de la entidad. Así mismo,| con los objetivos de calidad definidos para la administración Bogotá Humana: "Promover la cultura de transparencia y probidad en desarrollo de los objetivos y procesos de la entidad" y "Promover una comunicación integral para construir relaciones de confianza con los actores con los cuales interactúa la entidad ".
En el marco del proyecto de inversión " Fortalecimiento institucional para la transparencia, participación ciudadana, control y responsabilidad social y anticorrupción" , se evidencian actividades como : 
1. Seguimiento al  plan de trabajo definido en la implementación de la evaluación a las declaraciones éticas   y/o pactos éticos establecidos y suscritos durante la vigencia 2015 por todos los procesos que hacen parte de la entidad en cumplimiento  de la Comunicación Educación para el Fortalecimiento de la Transparencia, Probidad y Ética de lo Público en la CVP (Anticorrupción) y 
2. Participar activamente en  la implementación del procedimiento de Rendición de Cuentas de la CVP
Hay articulación de la política de responsabilidad social con el Sistema Integrado de Gestión.
Adicionalmente, se ha actualizado el Plan de Anticorrupción en los componentes de comunicaciones y rendición de cuentas. 
Teniendo en cuenta qlo anterior, se procede a cerrar el hallazgo.
</t>
  </si>
  <si>
    <t>Ajustar y articular las herramientasd de gestión con  cada uno de los componentes del Subsistema de Responsabilidad Social</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</si>
  <si>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</si>
  <si>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</si>
  <si>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</si>
  <si>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</si>
  <si>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Revisar el estado de la Página Web y de la Intranet, su actualización y cumplimiento de lineamientos definidos en Gobierno en Línea.</t>
  </si>
  <si>
    <t>La acción se cumplió, pero se  verificará en la auditoría de esta vigencia  la efectividad de la  acción, para darle el respectivo cierre</t>
  </si>
  <si>
    <t>Ajustar el procedimiento de seguimiento a procesos judiciales para generar el punto de control del manejo, cuidado y custodia del archivo de gestión de defensa judicial de acuerdo a la normatividad archivística vigente.</t>
  </si>
  <si>
    <t>Magaly Cala Rodríguez /Directora Jurídica</t>
  </si>
  <si>
    <t>Documentos y papeles sueltos del Archivo de la Dirección Jurídica de Representación Judicial.</t>
  </si>
  <si>
    <r>
      <t>16 de junio de 2016. Se da cierre, puesto que</t>
    </r>
    <r>
      <rPr>
        <sz val="10"/>
        <color rgb="FF000000"/>
        <rFont val="Arial"/>
        <family val="2"/>
      </rPr>
      <t xml:space="preserve"> la Dirección Jurídica presenta los soportes de trasferencia al archivo de gestión central de la entidad. Soportes firmados por la persona encargada de la época.</t>
    </r>
    <r>
      <rPr>
        <b/>
        <sz val="10"/>
        <color rgb="FF000000"/>
        <rFont val="Arial"/>
        <family val="2"/>
      </rPr>
      <t xml:space="preserve"> </t>
    </r>
  </si>
  <si>
    <t>Realizar la transferencia de los archivos muertos a archivo central, con el fin de liberar espacio en el archivo existente y los expedientes que se encuentran ubicados fuera del mismo incluirlos para su custodia.</t>
  </si>
  <si>
    <t xml:space="preserve">Seguridad de la información efectuando la gestión necesaria y los trámites administrativos para el traslado de los archivos móviles de oficina abierta a un lugar con llave y control dentro de la misma oficina. </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</si>
  <si>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</si>
  <si>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Álvaro Leonardo Garnica Guevara</t>
  </si>
  <si>
    <r>
      <rPr>
        <b/>
        <sz val="10"/>
        <color theme="1"/>
        <rFont val="Arial"/>
        <family val="2"/>
      </rPr>
      <t>26/04/2017:</t>
    </r>
    <r>
      <rPr>
        <sz val="10"/>
        <color theme="1"/>
        <rFont val="Arial"/>
        <family val="2"/>
      </rPr>
      <t xml:space="preserve"> Se solicitó acompañamiento para la efectiva gestión documental de la Dirección juirídica, según memorandos 2016IE14567 del 28 de diciembre de 2016 y 2017IE3829 del 1 de marzo de 2017, Se evidencia la calsificación de  archivos y se observan las carpetas ordenadas y organizadas. El Hallazgo se cierra </t>
    </r>
  </si>
  <si>
    <t xml:space="preserve">Se solicitará al proceso de Gestión Documental la capacitación y el apoyo para el levante, depuración y foliación de la documentacion de la Dirección jurídica </t>
  </si>
  <si>
    <t>03/11/16   se presenta la Resolución No. 4664 del 12 de septiembre de 2016 por medio de la cual se adopta la política de seguridad informática de la CVP  01/05/2015  l hallazgo se cierra</t>
  </si>
  <si>
    <t>Auditar la aplicación de la política de administración de la información en la Entidad</t>
  </si>
  <si>
    <t>Formalización de  política de administración de la información y su implementación , de su auditoria  y validación de los sistemas de información institucionales  lo cual ocasiona que la información no sea confiable, integra  y  disponible</t>
  </si>
  <si>
    <t>Encuesta del MECI y Pormenorizado del Estado de Control Interno del DAFP</t>
  </si>
  <si>
    <t xml:space="preserve">Establecer los responsables y funciones para la administración de la información
</t>
  </si>
  <si>
    <t xml:space="preserve">Diseñar el proceso y el procedimiento de implementación de la política definida
</t>
  </si>
  <si>
    <r>
      <rPr>
        <b/>
        <sz val="10"/>
        <color theme="1"/>
        <rFont val="Arial"/>
        <family val="2"/>
      </rPr>
      <t xml:space="preserve">03/11/16 </t>
    </r>
    <r>
      <rPr>
        <sz val="10"/>
        <color theme="1"/>
        <rFont val="Arial"/>
        <family val="2"/>
      </rPr>
      <t xml:space="preserve">  se presenta la Resolución No. 4664 del 12 de septiembre de 2016 por medio de la cual se adopta la política de seguridad informática de la CVP  01/05/2015  l hallazgo se cierra</t>
    </r>
  </si>
  <si>
    <t xml:space="preserve">Definir la política de administración de la información 
</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</si>
  <si>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</si>
  <si>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Los líderes o responsables de procesos no ejecutaron oportunamente la formulación, ejecución y avances de los planes de mejoramiento.</t>
  </si>
  <si>
    <t>Encuesta del Modelo de Control Interno del DAFP</t>
  </si>
  <si>
    <t>Prolongar el tiempo para la formulación de plan de mejoramiento a 10 días después de presentado el informe de auditoría</t>
  </si>
  <si>
    <t>Se tiene el procedimiento "FORMULACIÓN Y
SEGUIMIENTO DE INDICADORES" 208-PLA-Pr-16, vigente desde el 22 de junio de 2016, en el cual se establecen responsabilidades relacionadas con la fornulación y seguimiento a los planes de acción de gestión. Evidencia \\serv-cv11\calidad\1. PROCESO DE GESTIÓN ESTRATÉGICA\PROCEDIMIENTOS\208-PLA-Pr-16 FORMULACIÓN Y SEGUIMIENTO INDICADORES. Teniendo en cuanta lo anterior, se procede a cerrar la acción.</t>
  </si>
  <si>
    <t xml:space="preserve">Formular un procedimiento de planeación institucional, que permita visualizar las responsabilidades de los líderes de los procesos en la formulación de los planes de acción de gestión </t>
  </si>
  <si>
    <t xml:space="preserve">La entidad deberá formular la plataforma estratégica que permita visualizar sus apuestas institucionales al plan de desarrollo Bogotá Humana, en el marco del Proyecto de Ajuste Institucional  </t>
  </si>
  <si>
    <t>Evaluación de Gestión por Dependencias</t>
  </si>
  <si>
    <t>Se evidencia el plan estrategico consolidado</t>
  </si>
  <si>
    <t xml:space="preserve">Consolidar el plan estratégico/Plan Institucional de la CVP </t>
  </si>
  <si>
    <t>Se actualizó la misión y la visión de acuerdo con la resolución 381 de 2015</t>
  </si>
  <si>
    <t xml:space="preserve">Oficializar la misión, visión y objetivos estratégicos </t>
  </si>
  <si>
    <t xml:space="preserve">Realizar las reuniones para concretar misión, visión y objetivos estratégicos </t>
  </si>
  <si>
    <r>
      <rPr>
        <b/>
        <sz val="10"/>
        <color theme="1"/>
        <rFont val="Arial"/>
        <family val="2"/>
      </rPr>
      <t xml:space="preserve">21 de agosto de 2014: </t>
    </r>
    <r>
      <rPr>
        <sz val="10"/>
        <color theme="1"/>
        <rFont val="Arial"/>
        <family val="2"/>
      </rPr>
      <t>Se tiene planteado un cronograma de actividades del SI CAPITAL, se describen actividades tendientes a la integralidad del sistema, algunas actividades se terminan en diciembre de 2014, se debe realizar seguimiento para verificar el cumplimiento.
1</t>
    </r>
    <r>
      <rPr>
        <b/>
        <sz val="10"/>
        <color theme="1"/>
        <rFont val="Arial"/>
        <family val="2"/>
      </rPr>
      <t xml:space="preserve">3 de julio de 2017: </t>
    </r>
    <r>
      <rPr>
        <sz val="10"/>
        <color theme="1"/>
        <rFont val="Arial"/>
        <family val="2"/>
      </rPr>
      <t xml:space="preserve">Se mantiene la no conformidad dado que no se evidencia cronograma y no se encuentran integrados los módulos, en el caso de SAI/SAE se cruza la información pero se debe de realizar ajustes dado que carga errores, para PERNO no trasfiere la información completa teniendo que contar con soporte de ingeniero de sistemas y trabajar de forma manual.
Se solicita compartir la responsabilidad con la Oficina TIC. </t>
    </r>
  </si>
  <si>
    <t xml:space="preserve">Generar un plan de trabajo para la integrabilidad de los módulos de SI CAPITAL </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</si>
  <si>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</si>
  <si>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Control Interno Contable
Encuesta MECI y pormenorizado del Estado de Control Interno</t>
  </si>
  <si>
    <t xml:space="preserve">Se cierra por cumplir con la eficacia de las acciones </t>
  </si>
  <si>
    <r>
      <rPr>
        <b/>
        <sz val="8"/>
        <color theme="1"/>
        <rFont val="Arial"/>
        <family val="2"/>
      </rPr>
      <t>4/05/2017:</t>
    </r>
    <r>
      <rPr>
        <sz val="8"/>
        <color theme="1"/>
        <rFont val="Arial"/>
        <family val="2"/>
      </rPr>
      <t xml:space="preserve"> El SIPROJWEB se encuentra actualizado. El hallazgo se cierra. </t>
    </r>
    <r>
      <rPr>
        <b/>
        <sz val="8"/>
        <color theme="1"/>
        <rFont val="Arial"/>
        <family val="2"/>
      </rPr>
      <t xml:space="preserve">  14 oct 2016. </t>
    </r>
    <r>
      <rPr>
        <sz val="8"/>
        <color theme="1"/>
        <rFont val="Arial"/>
        <family val="2"/>
      </rPr>
      <t xml:space="preserve">Una vez revisados los soportes enviados por la Dirección Jurídica se evidencia que aún el aplicativo se encuentra desactualizado. Se mantiene el hallazgo.  (se replantea la acción y la fecha de cumplimiento)                                             </t>
    </r>
    <r>
      <rPr>
        <b/>
        <sz val="8"/>
        <color theme="1"/>
        <rFont val="Arial"/>
        <family val="2"/>
      </rPr>
      <t xml:space="preserve">16 de junio de 2016. </t>
    </r>
    <r>
      <rPr>
        <sz val="8"/>
        <color theme="1"/>
        <rFont val="Arial"/>
        <family val="2"/>
      </rPr>
      <t>La acción continúa y dentro del ejercicio de la auditoría se sigue evidenciando la falta de actualización en el aplicativo.</t>
    </r>
    <r>
      <rPr>
        <b/>
        <sz val="8"/>
        <color theme="1"/>
        <rFont val="Arial"/>
        <family val="2"/>
      </rPr>
      <t xml:space="preserve">
30-01-2015 </t>
    </r>
    <r>
      <rPr>
        <sz val="8"/>
        <color theme="1"/>
        <rFont val="Arial"/>
        <family val="2"/>
      </rPr>
      <t xml:space="preserve">De acuerdo a la última Auditoría realizada en el mes de Diciembre el sistema SIPROJWEB, se encuentra aún desactualizado.
</t>
    </r>
    <r>
      <rPr>
        <b/>
        <sz val="8"/>
        <color theme="1"/>
        <rFont val="Arial"/>
        <family val="2"/>
      </rPr>
      <t xml:space="preserve">13-06-2013 </t>
    </r>
    <r>
      <rPr>
        <sz val="8"/>
        <color theme="1"/>
        <rFont val="Arial"/>
        <family val="2"/>
      </rPr>
      <t>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</si>
  <si>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</si>
  <si>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t>SIPROJWEB no se encuentra actualizado.
No se lleva a cabo el procedimiento de Representación judicial</t>
  </si>
  <si>
    <t>Política del daño antijurídico</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</si>
  <si>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</si>
  <si>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</si>
  <si>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Socializar la obligación y normatividad a los contratistas a cargo de la Representación Judicial, incluyendo el procedimiento de representación judicial establecido por la CVP.</t>
  </si>
  <si>
    <t>El registro y actualización de los procesos en SIPROJWEB carecen de supervisión.</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</si>
  <si>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</si>
  <si>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</si>
  <si>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t>Ajustar la obligación correspondiente a la responsabilidad de actualizar la información en el SIPROJ.</t>
  </si>
  <si>
    <t>No se tienen documentados los incidentes en SIPROJWEB y las acciones de prevención del daño antijurídico.</t>
  </si>
  <si>
    <r>
      <rPr>
        <b/>
        <sz val="9"/>
        <rFont val="Arial"/>
        <family val="2"/>
      </rPr>
      <t xml:space="preserve">4/05/2017: </t>
    </r>
    <r>
      <rPr>
        <sz val="9"/>
        <rFont val="Arial"/>
        <family val="2"/>
      </rPr>
      <t xml:space="preserve">se verifican datos con el contratista Walter Rincón (contrato 055/17). la muestra selectiva de doce procesos demuestra que se encuentran actualizados. El hallazgo se cierra.    </t>
    </r>
    <r>
      <rPr>
        <b/>
        <sz val="9"/>
        <rFont val="Arial"/>
        <family val="2"/>
      </rPr>
      <t xml:space="preserve"> 14 de octubre de 2016. </t>
    </r>
    <r>
      <rPr>
        <sz val="9"/>
        <rFont val="Arial"/>
        <family val="2"/>
      </rPr>
      <t xml:space="preserve">Con memorando 2016IE5811, formulan plan de mejoramiento. Una vez revisados los soportes enviados por la Dirección Jurídica se evidencia que aún el aplicativo se encuentra desactualizado. Se mantiene abierta la acción. </t>
    </r>
    <r>
      <rPr>
        <b/>
        <sz val="9"/>
        <rFont val="Arial"/>
        <family val="2"/>
      </rPr>
      <t xml:space="preserve">   </t>
    </r>
    <r>
      <rPr>
        <sz val="9"/>
        <rFont val="Arial"/>
        <family val="2"/>
      </rPr>
      <t xml:space="preserve">(se replantea la acción y la fecha de cumplimiento)  </t>
    </r>
    <r>
      <rPr>
        <b/>
        <sz val="9"/>
        <rFont val="Arial"/>
        <family val="2"/>
      </rPr>
      <t xml:space="preserve">                                              16 de junio de 2016</t>
    </r>
    <r>
      <rPr>
        <sz val="9"/>
        <rFont val="Arial"/>
        <family val="2"/>
      </rPr>
      <t>. Una vez revisado el aplicativo se evidencia que subsiste esta situación. GENERAR PLAN DE MEJORAMIENTO</t>
    </r>
  </si>
  <si>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</si>
  <si>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t>Al consultar los procesos registrados en SIPROJ se evidencia que algunos abogados no anexan los documentos PDF que soportan la gestión adelantada, generando un riesgo de pérdida de información pues los abogados no tienen vínculo permanente con la entidad.</t>
  </si>
  <si>
    <t>Realizar de manera objetiva la evaluación de las actividades, operaciones y resultados en el proceso Prevención del Daño Antijurídico y Representación Judicial.</t>
  </si>
  <si>
    <t xml:space="preserve">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</si>
  <si>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 xml:space="preserve">16 de junio de 2016. 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</si>
  <si>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No formularon plan pero se realiza seguimiento en la auditoria cerrada e 30 de junio de 2016</t>
  </si>
  <si>
    <t xml:space="preserve">Director Juridico </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</si>
  <si>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</si>
  <si>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r>
      <rPr>
        <b/>
        <sz val="10"/>
        <color theme="1"/>
        <rFont val="Arial"/>
        <family val="2"/>
      </rPr>
      <t>14 de octubre de 2016</t>
    </r>
    <r>
      <rPr>
        <sz val="10"/>
        <color theme="1"/>
        <rFont val="Arial"/>
        <family val="2"/>
      </rPr>
      <t xml:space="preserve">. Mediante memorando 2016IE5811, la Dirección Jurídica remite los soportes para subsanar este hallazgo y una vez verificada la información se da cierre. En cuanto a la modificación de la minuta contractual se hará a partir de la vigencia 2017, según lo informado por el contratista Gilberto Suarez                               </t>
    </r>
    <r>
      <rPr>
        <b/>
        <sz val="10"/>
        <color theme="1"/>
        <rFont val="Arial"/>
        <family val="2"/>
      </rPr>
      <t>16 de junio de 2016</t>
    </r>
    <r>
      <rPr>
        <sz val="10"/>
        <color theme="1"/>
        <rFont val="Arial"/>
        <family val="2"/>
      </rPr>
      <t>. La abogada Yamile Castiblanco manifiesta que el poder otorgado a los abogados aún cuando no tengan vínculo con la entidad continua vigente si no se ha radicado la renuncia a los mismos o si no son aceptadas por el juez. Art 69 CPC, lo mantiene el Art 76 CGP. (Riesgo operativo). GENERAR PLAN DE MEJORAMIENTO</t>
    </r>
  </si>
  <si>
    <t> Ajustar la minuta contractual para los abogados, incluyendo la renuncia de los poderes en término prudencial posterior a la terminación del contrato de prestación de servicios</t>
  </si>
  <si>
    <t>Existen 5 procesos a cargo de abogados que no tienen vínculo vigente con la Caja de la Vivienda Popular, 2 procesos que no han sido asignados a un abogado para la representación judicial.
Ver 2005-00476, 2010-00036, 1995-01418, 2013-01235, 19310797, 2013-01152, 2013-01546.</t>
  </si>
  <si>
    <t xml:space="preserve">Se cierra por cumplir con lo propuesto en la actividad </t>
  </si>
  <si>
    <t>15-01-2015
La Dirección Jurídica no ha diseño indicadores que permitan verificar el cumplimiento de la gestión
03-09-2014
Esta actividad sigue abierta , ya que la Dirección Jurídica no ha diseñado indicadores de gestión , y estando sujetos al Ajuste Institucional.
18-05-2016 Se solicita cambio de fecha finalización para 31 de diciembre de 2016</t>
  </si>
  <si>
    <t>Diseñar indicadores que permitan dar cuenta del proceso contractual para la toma de decisiones.</t>
  </si>
  <si>
    <t>Dirección Jurídica y Oficina Asesora de Planeación</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</si>
  <si>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</si>
  <si>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Verificar la aplicación de las disposiciones contenidas en el Decreto 371 de 2010 en materia de Gestión Contractual, así como la aplicación del manual de contratación y del instructivo 208-SADM-In-02 INSTRUMENTO EVALUACIÓN POR COMP.</t>
  </si>
  <si>
    <t xml:space="preserve">Adquisición de bienes y servicios </t>
  </si>
  <si>
    <t xml:space="preserve">Se modificó el Manual de Contratación y Supervisión en el mes de noviembre estructurándolo de modo tal que nos permita avanzar en los hallazgos establecidos a través de las diferentes auditorias. El Manual modificado puede encontrarse en la carpeta de calidad, proceso adquisición de bienes y servicios.” </t>
  </si>
  <si>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18-05-2016 Se cambia fecha de finalización para el 31 de diciembre de 2016.    21/06/2017 UNA VEZ REVISADAS LAS ACTAS DEL COMITE DE CONTRATACIÓN  DE FECHA NOVIEMBRE 4 DE 2016  SE LOGRA CONSTATAR QUE EFECTIVAMENTE SE HA VENIDO REALIZANDO RETROALIMENTACIÓN A LOS DIFERENTES PROCESOS CONTRACTUALES (ANEXO ACTA DE COMITE DE CONTRATACIÓN EN 10 FOLIOS).  
</t>
    </r>
    <r>
      <rPr>
        <b/>
        <sz val="10"/>
        <color theme="1"/>
        <rFont val="Arial"/>
        <family val="2"/>
      </rPr>
      <t/>
    </r>
  </si>
  <si>
    <t>Generar espacios en el Comité de Contratación para realizar el análisis de casos contractuales,  susceptibles de mejoramiento continuo.</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</si>
  <si>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</si>
  <si>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Se evidenció el traslado a Disciplinarios, se debe incluir en auditoria a Gestión Humana para verificar su eficcia</t>
  </si>
  <si>
    <r>
      <t xml:space="preserve">15/01/2015 
No se evidencia del traslado a las autoridades competentes , la acción sigue abierta.
</t>
    </r>
    <r>
      <rPr>
        <b/>
        <sz val="10"/>
        <color theme="1"/>
        <rFont val="Arial"/>
        <family val="2"/>
      </rPr>
      <t xml:space="preserve">20-04-2016
</t>
    </r>
    <r>
      <rPr>
        <sz val="10"/>
        <color theme="1"/>
        <rFont val="Arial"/>
        <family val="2"/>
      </rPr>
      <t>Se dio traslado a control disciplinario con el memorando 2014IE4588 del 9 de septiembre de 2014.</t>
    </r>
  </si>
  <si>
    <t>Dar traslado a las autoridades competentes de esta situación para que se adelanten las acciones a que haya lugar</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</si>
  <si>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</si>
  <si>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Se verificará su eficacia en la revisión de los contratos que hacen parte de la Auditoría  para el 2015 
Se verificó en auditoria dl 2016 que existen los criterios.</t>
  </si>
  <si>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
</t>
    </r>
    <r>
      <rPr>
        <b/>
        <sz val="10"/>
        <color theme="1"/>
        <rFont val="Arial"/>
        <family val="2"/>
      </rPr>
      <t>20-04-2016</t>
    </r>
    <r>
      <rPr>
        <sz val="10"/>
        <color theme="1"/>
        <rFont val="Arial"/>
        <family val="2"/>
      </rPr>
      <t xml:space="preserve">
Se actualizó el Manual de Contratación y Supervisión el 31 de diciembre de 2015.</t>
    </r>
  </si>
  <si>
    <t xml:space="preserve">Establecer unos criterios mínimos para la delegación de la Supervisión de los contratos en el Manual de contratación
</t>
  </si>
  <si>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</si>
  <si>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Se Cierra, se verifico la eficacia de la actividad que se propuso</t>
  </si>
  <si>
    <r>
      <rPr>
        <b/>
        <sz val="10"/>
        <color theme="1"/>
        <rFont val="Arial"/>
        <family val="2"/>
      </rPr>
      <t>15-01-2015</t>
    </r>
    <r>
      <rPr>
        <sz val="10"/>
        <color theme="1"/>
        <rFont val="Arial"/>
        <family val="2"/>
      </rPr>
      <t xml:space="preserve">
No se tiene evidencia del traslado de esta acción  a los otros responsables de su cumplimiento.
</t>
    </r>
    <r>
      <rPr>
        <b/>
        <sz val="10"/>
        <color theme="1"/>
        <rFont val="Arial"/>
        <family val="2"/>
      </rPr>
      <t>18-05-2016</t>
    </r>
    <r>
      <rPr>
        <sz val="10"/>
        <color theme="1"/>
        <rFont val="Arial"/>
        <family val="2"/>
      </rPr>
      <t xml:space="preserve"> Se solicita cambio de fecha de finalización a 10 de junio de 2016. </t>
    </r>
    <r>
      <rPr>
        <b/>
        <sz val="10"/>
        <color theme="1"/>
        <rFont val="Arial"/>
        <family val="2"/>
      </rPr>
      <t xml:space="preserve">30-07-2016 </t>
    </r>
    <r>
      <rPr>
        <sz val="10"/>
        <color theme="1"/>
        <rFont val="Arial"/>
        <family val="2"/>
      </rPr>
      <t xml:space="preserve">En la fecha propuesta de cierre se estaba haciendo el traslado del Proceso de Gestión Contractual a la Dirección de Gestión Corporativa. Está pendiente una reunión con esa Dependencia para explicar y aclarar dudas frente a las acciones que quedaron pendientes.     </t>
    </r>
    <r>
      <rPr>
        <b/>
        <sz val="10"/>
        <color theme="1"/>
        <rFont val="Arial"/>
        <family val="2"/>
      </rPr>
      <t>20/06/2017</t>
    </r>
    <r>
      <rPr>
        <sz val="10"/>
        <color theme="1"/>
        <rFont val="Arial"/>
        <family val="2"/>
      </rPr>
      <t xml:space="preserve"> UNA VEZ REVISADA LA CARPETA DEL CONTRATO 042 DE 2013 SE LOGRA EVIDENCIAR QUE LA SOLICITUD DEL CERTIFICADO DE DISPONIBILIDAD PRESUPUESTAL SE ENCUENTRA FIRMADA POR LA PERSONA AUTORIZADA PARA LA ÉPOCA (VER FOLIO 61 DEL EXPEDIENTE, SE ANEXA DOCUMENTO CDP EN 1 FOLIO). DE IGUAL FORMA SE HAN VENIDO REALIZANDO CAPACITACIONES AL PERSONAL DE LA CVP EN CONTRATACIÓN. (SE ANEXA ASISTENCIA A LA CAPACITACIÓN EN 2 FOLIOS) Capacitación sobre manual de contratación 22-12-2016. </t>
    </r>
  </si>
  <si>
    <t>Capacitar a los encargados de las Direcciones y Subdirecciones en los procedimientos y competencias para la contratación de la entidad.
Enviar solicitud para el traslado de este hallazgo al responsable de la implementación del Hallazgo ( Subdirección Financiera)
DEJAR LA ACCIÓN A SEGUIR</t>
  </si>
  <si>
    <t>Dirección Jurídica - Dirección Gestión Corporativa y CID y  Oficina Asesora de Planeación</t>
  </si>
  <si>
    <t>DOCUMENTACIÓN PROCESO CONTRACTUAL
En el contrato 042 de 2013 la Solicitud de Certificado de Disponibilidad Presupuestal suscrita por un funcionario diferente al autorizado para este fin.</t>
  </si>
  <si>
    <t>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</si>
  <si>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r>
      <rPr>
        <b/>
        <sz val="10"/>
        <color theme="1"/>
        <rFont val="Arial"/>
        <family val="2"/>
      </rPr>
      <t xml:space="preserve">20-04-2016
</t>
    </r>
    <r>
      <rPr>
        <sz val="10"/>
        <color theme="1"/>
        <rFont val="Arial"/>
        <family val="2"/>
      </rPr>
      <t>El manual se actualizó el 31 de diciembre de 2015 V2 y se publicó en la carpeta de calidad; igualmente la resolución de honorarios se actualizó (resolución 14 del 7 de enero de  2015). 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r>
  </si>
  <si>
    <t>Actualizar el Manual de contratación teniendo en cuenta la Resolución de honorarios para la vigencia 2015</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</si>
  <si>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</si>
  <si>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 xml:space="preserve">Se cierra por la eficacia en la acción propuesta </t>
  </si>
  <si>
    <t xml:space="preserve">Agosto 3 de 2017: Se verifico la carpeta del contrato No. 606 y se evidencia el archivo de los documentos en orden y relacionados con el contrato        </t>
  </si>
  <si>
    <t>Ajustar expedientes vigencia 2016 a lanorma archivistica vigente.</t>
  </si>
  <si>
    <t>En auditoria del abril de 2016 se evidencia que existen documentos en el contrato 606 de 2015 que no corresponde y se recomienda analizar nuevamente las causas de este hallazgo y formular nuevas acciones. Este hallazgo es igual al del 2013 por esta razón lo unimos a este.</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</si>
  <si>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</si>
  <si>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Depurar la documentación y organizar las vigencias 2014 y 2015 de acuerdo con la norma archivistica igente.</t>
  </si>
  <si>
    <r>
      <rPr>
        <b/>
        <sz val="10"/>
        <color theme="1"/>
        <rFont val="Arial"/>
        <family val="2"/>
      </rPr>
      <t>Agosto 3 de 2017:</t>
    </r>
    <r>
      <rPr>
        <sz val="10"/>
        <color theme="1"/>
        <rFont val="Arial"/>
        <family val="2"/>
      </rPr>
      <t xml:space="preserve"> Se verifico la carpeta del contrato No. 606 y se evidencia el archivo de los documentos en orden y relacionados con el contrato        </t>
    </r>
  </si>
  <si>
    <t>Revisar los expedientes de las vigencias 2015 y 2016, acorde con las tablas de retención - Archivo de Gestión</t>
  </si>
  <si>
    <t xml:space="preserve">el cierre se realiza atendiendo la recomendación de control interno, en auditoria de realizar nuevo análsiis de causas y replantear las acciones que ayuden a eliminar el hallazgo. </t>
  </si>
  <si>
    <t>13-06-2013 se cerro 1, 2, 5. Abiertas 3, 4 y 6, soporte en carpeta Daño antijurídico 2012.
20-04-2016 En la presente auditoria se evidencio que existen documentos en el contrato 606 de 2015 que no corresponden. Se recomienda analizar nuevamente las causas y replantear acciones.</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</si>
  <si>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</si>
  <si>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Director Jurídica - Director de Mejoramiento de Barrios</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</si>
  <si>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</si>
  <si>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Se recibio informe según CORDIS 2016IE4535, el 27 de junio de 2016</t>
  </si>
  <si>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t>
    </r>
    <r>
      <rPr>
        <b/>
        <sz val="10"/>
        <color theme="1"/>
        <rFont val="Arial"/>
        <family val="2"/>
      </rPr>
      <t xml:space="preserve">
</t>
    </r>
    <r>
      <rPr>
        <b/>
        <sz val="9"/>
        <color theme="1"/>
        <rFont val="Arial"/>
        <family val="2"/>
      </rPr>
      <t>10 de noviembre de 2015</t>
    </r>
    <r>
      <rPr>
        <sz val="9"/>
        <color theme="1"/>
        <rFont val="Arial"/>
        <family val="2"/>
      </rPr>
      <t xml:space="preserve">: Se requiere un informe de las actividades que se ajustaron para la POA vigente 2015. Responsable Janeth Abella. Para el 13 de noviembre de 2015. (firmado por el jefe)
</t>
    </r>
    <r>
      <rPr>
        <b/>
        <sz val="9"/>
        <color theme="1"/>
        <rFont val="Arial"/>
        <family val="2"/>
      </rPr>
      <t xml:space="preserve">6 de mayo de 2015: </t>
    </r>
    <r>
      <rPr>
        <sz val="9"/>
        <color theme="1"/>
        <rFont val="Arial"/>
        <family val="2"/>
      </rPr>
      <t xml:space="preserve">Mediante otro plan de mejoramiento se cambia fecha de cumplimiento y las acciones a seguir. </t>
    </r>
    <r>
      <rPr>
        <sz val="10"/>
        <color theme="1"/>
        <rFont val="Arial"/>
        <family val="2"/>
      </rPr>
      <t xml:space="preserve">
</t>
    </r>
    <r>
      <rPr>
        <b/>
        <sz val="8"/>
        <color theme="1"/>
        <rFont val="Arial"/>
        <family val="2"/>
      </rPr>
      <t xml:space="preserve">30 de Diciembre de 2014: </t>
    </r>
    <r>
      <rPr>
        <sz val="8"/>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</si>
  <si>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t>4. Solicitar la formalización del ajuste de las actividades del proyecto 7328 inmersas en el Plan Operativo Anual.</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</si>
  <si>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</si>
  <si>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r>
      <rPr>
        <b/>
        <sz val="10"/>
        <color theme="1"/>
        <rFont val="Arial"/>
        <family val="2"/>
      </rPr>
      <t xml:space="preserve">22 marzo 2016: </t>
    </r>
    <r>
      <rPr>
        <sz val="10"/>
        <color theme="1"/>
        <rFont val="Arial"/>
        <family val="2"/>
      </rPr>
      <t>Se definió con el lider del proceso presentar un informe que permita evidenciar los soportes de cumplimiento del presupuesto
10 de noviembre de 2015: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</si>
  <si>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t>3. Revisar y/o aprobar el presupuesto a cada una de las actividades del proyecto 7328 a cargo de la Dirección de Mejoramiento de vivienda.</t>
  </si>
  <si>
    <r>
      <rPr>
        <b/>
        <sz val="10"/>
        <color theme="1"/>
        <rFont val="Arial"/>
        <family val="2"/>
      </rPr>
      <t xml:space="preserve">22 marzo 2016: </t>
    </r>
    <r>
      <rPr>
        <sz val="10"/>
        <color theme="1"/>
        <rFont val="Arial"/>
        <family val="2"/>
      </rPr>
      <t>Este proyecto de inversión no ha definido un presupuesto para cada una de las actividades, considerando que este presupuesto se invierte en la contratación de los profesionales y técnicos que desarrollaron las diversas actividades.</t>
    </r>
    <r>
      <rPr>
        <sz val="9"/>
        <color theme="1"/>
        <rFont val="Arial"/>
        <family val="2"/>
      </rPr>
      <t xml:space="preserve">
</t>
    </r>
    <r>
      <rPr>
        <b/>
        <sz val="9"/>
        <color theme="1"/>
        <rFont val="Arial"/>
        <family val="2"/>
      </rPr>
      <t>10 de noviembre de 2015</t>
    </r>
    <r>
      <rPr>
        <sz val="9"/>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</si>
  <si>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t xml:space="preserve">
2. Establecer presupuesto a cada una de las actividades del proyecto 7328 a cargo de la Dirección de Mejoramiento de Vivienda.
</t>
  </si>
  <si>
    <t xml:space="preserve">
2. Profesional financiero de la DMV. 
Profesional encargado de planeación en la DMV.
</t>
  </si>
  <si>
    <r>
      <rPr>
        <b/>
        <sz val="10"/>
        <color theme="1"/>
        <rFont val="Arial"/>
        <family val="2"/>
      </rPr>
      <t>22 marzo 2016</t>
    </r>
    <r>
      <rPr>
        <sz val="10"/>
        <color theme="1"/>
        <rFont val="Arial"/>
        <family val="2"/>
      </rPr>
      <t xml:space="preserve">: Este proyecto de inversión no ha definido un presupuesto para cada una de las actividades, considerando que este presupuesto se invierte en la contratación de los profesionales y técnicos que desarrollaron las diversas actividades.  
</t>
    </r>
    <r>
      <rPr>
        <b/>
        <sz val="9"/>
        <color theme="1"/>
        <rFont val="Arial"/>
        <family val="2"/>
      </rPr>
      <t>10 de noviembre de 2015</t>
    </r>
    <r>
      <rPr>
        <sz val="9"/>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9"/>
        <color theme="1"/>
        <rFont val="Arial"/>
        <family val="2"/>
      </rPr>
      <t>6 de mayo de 2015</t>
    </r>
    <r>
      <rPr>
        <sz val="9"/>
        <color theme="1"/>
        <rFont val="Arial"/>
        <family val="2"/>
      </rPr>
      <t>: Mediante otro plan de mejoramiento se cambia fecha de cumplimiento y las acciones a seguir.</t>
    </r>
  </si>
  <si>
    <t xml:space="preserve">1. Revisar y/o ajustar las actividades del proyecto 7328 a cargo de la Dirección de Mejoramiento de Vivienda, para la vigencia 2015 en el Plan Operativo Anual.
</t>
  </si>
  <si>
    <t xml:space="preserve">1. Profesionales técnicos y sociales de la DMV. 
Profesional encargado de planeación en la DMV.
</t>
  </si>
  <si>
    <t>Se da cierre a la acción sin embargo se recomienda que dentro del PAG sea incluido el fortalecimiento de socialización de los documentos de plan institucional de PIGA y PIRE  y el ajuste del los enlaces de operación del PIRE.</t>
  </si>
  <si>
    <r>
      <rPr>
        <b/>
        <sz val="10"/>
        <color theme="1"/>
        <rFont val="Arial"/>
        <family val="2"/>
      </rPr>
      <t>19 de mayo de 2016.</t>
    </r>
    <r>
      <rPr>
        <sz val="10"/>
        <color theme="1"/>
        <rFont val="Arial"/>
        <family val="2"/>
      </rPr>
      <t xml:space="preserve"> Se actualizó el PIRE, 208-PLA-Mn-02 versión 8 del 28 de abril de 2015 y se dio a conocer el 27 y 28 de agosto de 2015.
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r>
  </si>
  <si>
    <t>1. Identificar referentes o enlaces  por dependencia.
2. Socializar el Plan Institucional de Respuesta a Emergencias PIRE a los directivos y enlaces de cada dependencia.</t>
  </si>
  <si>
    <t>Oficina Asesora de Planeación 
Jefes de dependencia</t>
  </si>
  <si>
    <t>Se evidenció que no se está dando cumplimiento a las actividades establecidas en el Plan Institucional de Respuesta a Emergencias de la CVP 208-PLA_Mn-05</t>
  </si>
  <si>
    <t>PIGA / PIRE</t>
  </si>
  <si>
    <t xml:space="preserve">A la fecha, se evidencia la existencia del  “Plan Institucional de Respuesta a Emergencias PIRE” 208-PLA-Mn-02, versión 8. Se encuentra publicado en la carpeta calidad \\serv-cv11\calidad\1. PROCESO DE GESTIÓN ESTRATÉGICA\MANUALES\208-PLA-Mn-02 PLAN INSTITUCIONAL DE RESPUESTA A EMERGENCIAS\208-PLA-Mn-02 PIRE 2015. Vigente desde el 28 de abril de 2015.
Así mismo se cuanta con un Cronograma de actividades Plan Institucional de Respuesta a Emergencias 2015, debidamente publicado en la carpeta calidad \\serv-cv11\calidad\1. PROCESO DE GESTIÓN ESTRATÉGICA\MANUALES\208-PLA-Mn-02 PLAN INSTITUCIONAL DE RESPUESTA A EMERGENCIAS\ANEXOS PIRE.
Teniendo en cuenta que con esto se da cumplimiento a la acción, Se procede a cerrar el hallazgo, </t>
  </si>
  <si>
    <r>
      <rPr>
        <b/>
        <sz val="10"/>
        <color theme="1"/>
        <rFont val="Arial"/>
        <family val="2"/>
      </rPr>
      <t>19 de mayo de 2016.</t>
    </r>
    <r>
      <rPr>
        <sz val="10"/>
        <color theme="1"/>
        <rFont val="Arial"/>
        <family val="2"/>
      </rPr>
      <t xml:space="preserve"> Se debe gestionar la inclusión, dentro el PAG del proceso de Gestión Estratégica, de alguna acción tanto en el PIGA como en el PIRE para la vigencia 2016. Se solicita ampliar fecha.
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r>
  </si>
  <si>
    <t>FFormular y/o ajustar el Plan de Acción de la entidad incluyendo indicadores que den cuenta del cumplimiento del PIRE.</t>
  </si>
  <si>
    <t>Oficina Asesora de Planeación 
Subdirección Administrativa</t>
  </si>
  <si>
    <t>No se evidencio la existencia del Plan de Acción PIRE vigencia 2012-2013</t>
  </si>
  <si>
    <t>Se recomienda que estos enlaces sean en su mayor parte planta fija y que se mantenga la base de datos con esta identificación y comunique nuevamente para estos enlaces su responsabilidad con el PIGA.</t>
  </si>
  <si>
    <r>
      <rPr>
        <b/>
        <sz val="10"/>
        <color theme="1"/>
        <rFont val="Arial"/>
        <family val="2"/>
      </rPr>
      <t>19 de mayo de 2016.</t>
    </r>
    <r>
      <rPr>
        <sz val="10"/>
        <color theme="1"/>
        <rFont val="Arial"/>
        <family val="2"/>
      </rPr>
      <t xml:space="preserve"> En atención a que los enlaces son nuevos, el 28 de abril se oficializó, mediante correo, su identificación dentro del sistema SIG, donde se incluyen como enlaces ambientales. Se evidencia el listado de varias capacitaciones dadas en la vigencia 2016, como las del 19 de abril y el 3 de mayo.
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t>
    </r>
  </si>
  <si>
    <t>1. Identificar referentes o enlaces ambientales por dependencia.
2. Socializar el Plan Institucional de Gestión Ambiental PIGA a los directivos y enlaces de cada dependencia.</t>
  </si>
  <si>
    <t xml:space="preserve">Oficina Asesora de Planeación 
Jefes de dependencia </t>
  </si>
  <si>
    <t>Se observó que no se está dando cumplimiento al cronograma y las actividades establecidas en el Plan Institucional - PIGA</t>
  </si>
  <si>
    <t xml:space="preserve">
Se revisan los indicadores del proceso y se evidencia que se crearon dos (2) indicadores de eficacia, para  medir el cumplimiento del PIGA y el PIRE, estos fueron incluidos en el Plan de acción de gestión del proceso, con corte a 30 de diciembre 2016, para realizar seguimiento  del avance del cumplimiento a partir del primer trimestre de 2017. (evidencia plan de acción del proceso, publicado en la carpeta calidad).         
Teniendo en cuenta que con esto se da cumplimiento a la acción, Se procede a cerrar el hallazgo,                                                                                                                                                                                                                                                                                                                                                                                                                                                                                                                                                                                                                                                                                                                                                                                                                                                                                                                                                                                                                                                                                                                                                                                                                                                                                                                                                                                                                                                                                                                                                                                                                                                                                           
</t>
  </si>
  <si>
    <r>
      <rPr>
        <b/>
        <sz val="10"/>
        <color theme="1"/>
        <rFont val="Arial"/>
        <family val="2"/>
      </rPr>
      <t xml:space="preserve">19 de mayo de 2016. </t>
    </r>
    <r>
      <rPr>
        <sz val="10"/>
        <color theme="1"/>
        <rFont val="Arial"/>
        <family val="2"/>
      </rPr>
      <t>Se debe gestionar la inclusión, dentro el PAG del proceso de Gestión Estratégica, de alguna acción tanto en el PIGA como en el PIRE para la vigencia 2016. Se solicita ampliar fecha.
En el PIGA hacer referencia a documentos de la Secretaría Distrital de Ambiente a través de la herramienta storm y en el PIRE se requiere formular un plan de acción especifico.
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r>
  </si>
  <si>
    <t>Formular y/o ajustar el Plan de Acción incluyendo indicadores que den cuenta del cumplimiento del PIGA y PIRE.</t>
  </si>
  <si>
    <t>No se han definido indicadores de gestión PIGA y PIRE en la entidad.</t>
  </si>
  <si>
    <t>Diciembre 29 de 2016:
Se revisa el procedimiento, se evidencia su actualización, en cuanto a actividades, responsables, registros y demás aspectos. Se tienen registros que evidencian el desarrollo de las actividades de este. Se encuentra en versión 3, vigente a partir del 14 de diciembre de 2016. De la fecha del hallazgo al día de hoy, ha sido actualizado 2 veces, como se puede evidenciar en el control de cambios del documento. Evidencia: procedimiento "Programa de uso eficiente de energía procedimiento para la gestión energética" 208-PLA-Pr-12, versión 3, publicado en la carpeta calidad (\\serv-cv11\calidad\1. PROCESO DE GESTIÓN ESTRATÉGICA\PROCEDIMIENTOS\208-PLA-Pr-12  GESTION ENERGETICA).
Teniendo en cuenta que se la acción fue eficaz, se procede a dar cierre al hallazgo.</t>
  </si>
  <si>
    <r>
      <rPr>
        <b/>
        <sz val="10"/>
        <color theme="1"/>
        <rFont val="Arial"/>
        <family val="2"/>
      </rPr>
      <t>19 de mayo de 2016</t>
    </r>
    <r>
      <rPr>
        <sz val="10"/>
        <color theme="1"/>
        <rFont val="Arial"/>
        <family val="2"/>
      </rPr>
      <t>. La acción se mantiene en la misma situación y se amplía la fecha al 31 de junio de 2016
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r>
  </si>
  <si>
    <t>Se debe reformular el procedimiento especificando  las actividades para hacer un uso eficiente de la energía en la CVP.</t>
  </si>
  <si>
    <t>Oficina Asesora de Planeación 
Subdirección administrativa</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</si>
  <si>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</si>
  <si>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 xml:space="preserve">Se revisa el procedimiento, se evidencia su actualización en cuanto a normatividad, actividades, responsables, registros y demás aspectos. Se tienen registros que evidencian el desarrollo de las actividades de este. Se encuentra en versión 3 vigente a partir del 14 de diciembre de 2016. Evidencia: (\\serv-cv11\calidad\1. PROCESO DE GESTIÓN ESTRATÉGICA\PROCEDIMIENTOS\208-PLA-Pr-10 CRITERIOS AMB. PARA COMPRA Y GESTION CONTRACTUAL).
Teniendo en cuenta que se la acción fue eficaz, se procede a dar cierre al hallazgo.
</t>
  </si>
  <si>
    <r>
      <rPr>
        <b/>
        <sz val="10"/>
        <color theme="1"/>
        <rFont val="Arial"/>
        <family val="2"/>
      </rPr>
      <t>9 de mayo de 2016</t>
    </r>
    <r>
      <rPr>
        <sz val="10"/>
        <color theme="1"/>
        <rFont val="Arial"/>
        <family val="2"/>
      </rPr>
      <t>. Se deben actualizar el procedimiento y el manual referencia respecto de dos normas que no corresponden: Decretos Distritales 456 de 2008 y 540 de 2013.
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r>
  </si>
  <si>
    <t>1. Realizar la revisión y/o    ajuste del procedimiento con las partes involucradas.
2.  Socialización e Implementación del procedimiento en cada una de las dependencias de la CVP.</t>
  </si>
  <si>
    <t>Oficina Asesora de Planeación 
Dirección Jurídica</t>
  </si>
  <si>
    <t>No se encuentra registro documental que evidencie el cumplimiento del procedimiento 208-PLA-Pr-10 programa de criterios ambientales para las compras y la gestión contractual.</t>
  </si>
  <si>
    <t>Se cierra el hallazgo, se cumplio adecuadamente con  la acción.</t>
  </si>
  <si>
    <r>
      <rPr>
        <b/>
        <sz val="8"/>
        <color theme="1"/>
        <rFont val="Arial"/>
        <family val="2"/>
      </rPr>
      <t>19 de mayo de 2016.</t>
    </r>
    <r>
      <rPr>
        <sz val="8"/>
        <color theme="1"/>
        <rFont val="Arial"/>
        <family val="2"/>
      </rPr>
      <t xml:space="preserve"> Se realizó reunión el 4 de septiembre de 2015 donde se tomaron decisiones para la disposición de estos residuos. Pendiente la evidencia del registro de reunión llevada a cabo
</t>
    </r>
    <r>
      <rPr>
        <b/>
        <sz val="8"/>
        <color theme="1"/>
        <rFont val="Arial"/>
        <family val="2"/>
      </rPr>
      <t>2 de Febrero de 2015:</t>
    </r>
    <r>
      <rPr>
        <sz val="8"/>
        <color theme="1"/>
        <rFont val="Arial"/>
        <family val="2"/>
      </rPr>
      <t xml:space="preserve">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t>
    </r>
    <r>
      <rPr>
        <b/>
        <sz val="8"/>
        <color theme="1"/>
        <rFont val="Arial"/>
        <family val="2"/>
      </rPr>
      <t xml:space="preserve">4 de Septiembre de 2015: </t>
    </r>
    <r>
      <rPr>
        <sz val="8"/>
        <color theme="1"/>
        <rFont val="Arial"/>
        <family val="2"/>
      </rPr>
      <t xml:space="preserve">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r>
  </si>
  <si>
    <t xml:space="preserve">Gestionar de manera ambientalmente segura la disposición final de  los Residuos de Aparatos Eléctricos y Electrónicos - RAEES restantes y no recuperables con una entidad que cuente con licencia ambiental para su disposición final.
</t>
  </si>
  <si>
    <t>Dirección de gestión Corporativa, Subdirección administrativa
Oficina Asesora de Planeación</t>
  </si>
  <si>
    <t>PIGA 2012: 3. Contratar la recolección y tratamiento de RAEES.</t>
  </si>
  <si>
    <t>Evaluación por dependencias.</t>
  </si>
  <si>
    <t>Diciembre 29 de 2016:
Se evidencia múltiples acciones tendientes al fortalecimiento de la política de responsabilidad social definida en la entidad.  
Se cuenta con un documento diagnóstico para la implementación del subsistema de responsabilidad social en articulación con el Sistema Integrado de Gestión y en cumplimiento al décimo quinto lineamiento distrital. En este documento se consolidan las actividades realizadas por la entidad respecto a cada una de las materias fundamentales de la responsabilidad social (gobernanza, derechos humanos, prácticas laborales, gestión ambiental, transparencia y anticorrupción y atención y servicio a la ciudadanía). Evidencia (\\serv-cv11\calidad\1. PROCESO DE GESTIÓN ESTRATÉGICA\DOCUMENTOS REFERENCIA\Responsabilidad Social\LINEAMIENTO 15).
La Oficina Asesora de Comunicaciones apoya el cubrimiento de todos los encuentros de participación ciudadana organizados por las áreas misionales de la entidad, en atención a la política de Rendición de Cuentas y la cultura de apertura de la información, transparencia y diálogo entre las entidades del estado y los ciudadanos. Se evidencia la divulgación de  la información a través dela página web, redes sociales (Facebook y Twitter), intranet, carteleras digitales, boletines de prensa, piezas gráficas y videos publicados en los diferentes medios internos y externos de la entidad. Evidencia (\\serv-cv11\calidad\27. PRESENTACIONES E INFORMES\SISTEMA INTEGRADO DE GESTIÓN\2016\RENDICIÓN CUENTAS).                                                                                                                                                                   
Adicionalmente, se han implementaron actividades para dar cumplimiento con la Política de Transparencia en el sentido de actualizar el Plan de Anticorrupción en los componentes de comunicaciones y rendición de cuentas. Así mismo se realizaron acciones de gestión operativa en aras de cumplir con la Ley 1712 de 2014 Ley de Transparencia y Acceso a la Información Pública. Se hizo seguimiento a la matriz de cumplimiento de Ley 1712, se actualizó el esquema de publicaciones y el sitio web de la entidad, como se describe a continuación. Evidencias en la Carpeta Comunicaciones/2016/Transparencia2016.
Teniendo en cuenta que se evidencian acciones  dirigidas al cumplimiento y fortalecimiento de la política de responsabilidad social, se procede a cerrar el hallazgo.</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</si>
  <si>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</si>
  <si>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Revisión de la política de responsabilidad social y ejecución de las actividades asociadas a al Subsistema de Responsabilidad Social</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</si>
  <si>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</si>
  <si>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</si>
  <si>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r>
      <rPr>
        <b/>
        <sz val="10"/>
        <color theme="1"/>
        <rFont val="Arial"/>
        <family val="2"/>
      </rPr>
      <t>Diciembre 29 de 2016:</t>
    </r>
    <r>
      <rPr>
        <sz val="10"/>
        <color theme="1"/>
        <rFont val="Arial"/>
        <family val="2"/>
      </rPr>
      <t xml:space="preserve">
Ya se elaboró y formalizó el procedimiento respectivo.  Se encuentra publicado en la carpeta calidad y es vigente desde el 30 de diciembre de 2015. Procedimiento " PROGRAMACIÓN, ELABORACION, EJECUCION,
CONTROL Y SEGUIMIENTO DEL PLAN ANUAL
DE ADQUISICIONES"  208-PLA-Pr-20 , versión 01.
Se procede a cerrar la acción.</t>
    </r>
  </si>
  <si>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competencias de las responsables en el cargue de la información. Se cuenta con el procedimiento "programación, elaboración, ejecución, control y seguimiento del plan anual de adquisiciones. 208-PLA-Pr-20 v1 del 30 de diciembre de 2015, aunque no se menciona el enlace con el documento que se aprueba sobre el módulo de SI Capital - Contratación Esta acción es complemento de la anterior en cuento a la definición de las competencias y el hacer referencia a ellas (numeral 3.7 de esta manual propuesto).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r>
  </si>
  <si>
    <t xml:space="preserve">Levantamiento del procedimiento Plan de Adquisiciones </t>
  </si>
  <si>
    <t>Jefe de la Oficina Asesora de Planeación</t>
  </si>
  <si>
    <t xml:space="preserve">Se evidencia que no se utiliza el aplicativo SI CAPITAL en el módulo SISCO,  incumpliendo el  literal  C. MANEJO PLAN DE CONTRATACIÓN </t>
  </si>
  <si>
    <t>Plan de Contratación</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</si>
  <si>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funciones de las personas responsables en el cargue de la información.
19-12-2014 Se evidencia el cumplimiento de esta acción por parte del personal de la Oficina Asesora de Planeación al definir las competencias dentro del SISCO, sin embargo se debe incluir  con los responsables de los gastos de funcionamiento.
</t>
    </r>
    <r>
      <rPr>
        <b/>
        <sz val="10"/>
        <color theme="1"/>
        <rFont val="Arial"/>
        <family val="2"/>
      </rPr>
      <t>Diciembre 29 de 2016</t>
    </r>
    <r>
      <rPr>
        <sz val="10"/>
        <color theme="1"/>
        <rFont val="Arial"/>
        <family val="2"/>
      </rPr>
      <t xml:space="preserve">
La propuesta de El Manual, está elaborada por parte de quienes intervienen, se tiene pendiente la aprobación, para darle claridad a las responsabilidades y manejo, por lo cual se requiere que la Dirección de Gestión Corporativa revise el documento y lo apruebe. 
En su momento el profesional Oscar Gallo, tiene la propuesta, por lo cual se solicitará a la DGC, retome el tema para el cierre del hallazgo.  
Se enviará a la Dirección Corporativa, como responsable del documento, para su revisión y /o aprobación - Proceso de Bienes y Servicios.
</t>
    </r>
    <r>
      <rPr>
        <b/>
        <sz val="10"/>
        <color theme="1"/>
        <rFont val="Arial"/>
        <family val="2"/>
      </rPr>
      <t xml:space="preserve">31/05/2017:  </t>
    </r>
    <r>
      <rPr>
        <sz val="10"/>
        <color theme="1"/>
        <rFont val="Arial"/>
        <family val="2"/>
      </rPr>
      <t xml:space="preserve">Se modificó el procedimiento Control Documental - 208-PLA-Pr-15. Se incluyó dentro de sus condiciones generales y en las actividades 7 y 8 el tema de los documentos obsoletos.
Evidencia: (\\serv-cv11\calidad\30. PROCEDIMIENTOS OBLIGATORIOS\CONTROL 
DOCUMENTOS versión 07). El hallazgo se cierra.
</t>
    </r>
  </si>
  <si>
    <t>Definir las competencias de cada una de las áreas que participa en el cargue de la información en el SISCO</t>
  </si>
  <si>
    <t>Se cierra el hallazgo considerando el registro durante la vigencia de 2015</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</si>
  <si>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Se encuentra el seguimiento a mapa de riesgos de los procesos, con corte a septiembre de 2014.
Sin embargo los riesgos muy posiblemente se deberán reformular o ajustar una vez sea aprobado el nuevo mapa de procesos.</t>
    </r>
  </si>
  <si>
    <t xml:space="preserve">Ajuste Procesos y procedimientos - Formular los mapas de riesgo  asociados  a los procesos de la CVP </t>
  </si>
  <si>
    <t xml:space="preserve">Todas las dependencias- Coordina Oficina Asesora de Planeación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</si>
  <si>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</si>
  <si>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Proyecto de ajuste de procesos y procedimientos</t>
  </si>
  <si>
    <t xml:space="preserve">Se recomienda formular indicadores que den cuenta del objetivo del proceso enmarcado en la misionalidad de la CVP. </t>
  </si>
  <si>
    <r>
      <rPr>
        <b/>
        <sz val="10"/>
        <color theme="1"/>
        <rFont val="Arial"/>
        <family val="2"/>
      </rPr>
      <t>19 de mayo de 2016.</t>
    </r>
    <r>
      <rPr>
        <sz val="10"/>
        <color theme="1"/>
        <rFont val="Arial"/>
        <family val="2"/>
      </rPr>
      <t xml:space="preserve"> Se actualizó el mapa de procesos y se gestionaron herramientas como el PAG y la matriz de Riesgos con indicadores enmarcados en los procesos.
19 de diciembre de 2014:
Se encuentra el seguimiento a los indicadores de proceso actualizados a septiembre de 2014.
Sin embargo los indicadores se deberán reformular o ajustar una vez sea aprobado el nuevo mapa de procesos.</t>
    </r>
  </si>
  <si>
    <t xml:space="preserve">Ajuste Procesos y procedimientos -Formular los indicadores asociados a los procesos de la CVP </t>
  </si>
  <si>
    <t>Según se evidencia en el Listado maestro de documentos, desde el 2014 a la fecha, se han realizado 297 actualizaciones a los documentos del SGC. 
Cabe aclarar que corresponde a los responsables de procesos determinar la necesidad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Según lo establecido en la  Resolución 1358 del 8 de octubre de 2010 "Por medio de la cual se adopta el manual de procesos y procedimientos de la Caja de Vivienda Popular y se incluyen documentos de Gestión documental", es responsabilidad de las dependencias que conforman la estructura organizacional de la Caja de Vivienda Popular, mantener actualizados los procesos y procedimientos a su cargo.
Teniendo en cuenta que no es competencia de la Oficina Asesora de Planeación la actualización del contenido de los documentos de los procesos de la entidad. Se procede a cerrar las acciones y el hallazgo.</t>
  </si>
  <si>
    <r>
      <rPr>
        <b/>
        <sz val="10"/>
        <color theme="1"/>
        <rFont val="Arial"/>
        <family val="2"/>
      </rPr>
      <t>19de mayo de 2016.</t>
    </r>
    <r>
      <rPr>
        <sz val="10"/>
        <color theme="1"/>
        <rFont val="Arial"/>
        <family val="2"/>
      </rPr>
      <t xml:space="preserve"> Pendiente la actualización de diecisiete (17) procedimientos activos que no han sido actualizados. Se espera finalizar a mediados de agosto.
19 de diciembre de 2014:
A la fecha la OAP ha revisado 93 procedimientos a ser oficializados, de los cuales ya han sido oficializados 43</t>
    </r>
  </si>
  <si>
    <t xml:space="preserve">Ajuste Procesos y procedimientos -Actualizar los procedimientos de cada uno de los procesos </t>
  </si>
  <si>
    <r>
      <rPr>
        <b/>
        <sz val="10"/>
        <color theme="1"/>
        <rFont val="Arial"/>
        <family val="2"/>
      </rPr>
      <t>19 de mayo de 2016.</t>
    </r>
    <r>
      <rPr>
        <sz val="10"/>
        <color theme="1"/>
        <rFont val="Arial"/>
        <family val="2"/>
      </rPr>
      <t xml:space="preserve"> Se revisan los registros del formato de Producto No conforme. No todos los procesos aplican el mismo criterio para este registro. Durante la vigencia 2015 todos los procesos hicieron el reporte. Sin embargo el manejo del formato 208-PLA-Ft-26 V4 no tiene la misma presentación en todos los procesos. (Ver Reasentamientos, Mejoramiento de Vivienda y Servicio al Ciudadano). Se van a revisar las formulaciones para la vigencia 2016 y se va a revisar con cada proceso su reporte.
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r>
  </si>
  <si>
    <t xml:space="preserve">Ajuste Procesos y procedimientos - Identificar y/o actualizar  los productos no conforme, derivados de las caracterizaciones de los procesos misionales </t>
  </si>
  <si>
    <t>Se cierra la acción sin embargo se indica en el informe de la auditoria la observación que este documento no es posible llevar el control de cambios de este documento o registro (Considerando que es un documento de planeación)</t>
  </si>
  <si>
    <r>
      <rPr>
        <b/>
        <sz val="10"/>
        <color theme="1"/>
        <rFont val="Arial"/>
        <family val="2"/>
      </rPr>
      <t>19 de mayo de 2016.</t>
    </r>
    <r>
      <rPr>
        <sz val="10"/>
        <color theme="1"/>
        <rFont val="Arial"/>
        <family val="2"/>
      </rPr>
      <t xml:space="preserve"> Se actualizaron las caracterizaciones de los trece procesos que conforman el mapa de procesos de la Resolución 381 del 2015. Estas caracterizaciones se incluyeron como registros en el formato 208-PLA-Ft-59 V1 de 14-04-2015 y se registra la "fecha la actualización". Sin embargo no obra control de cambios en el último registro
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r>
  </si>
  <si>
    <t xml:space="preserve">Ajuste Procesos y procedimientos - Caracterizar los procesos </t>
  </si>
  <si>
    <t>Se cumplio la acción adecuadamente</t>
  </si>
  <si>
    <r>
      <rPr>
        <b/>
        <sz val="10"/>
        <color theme="1"/>
        <rFont val="Arial"/>
        <family val="2"/>
      </rPr>
      <t>19 de mayo de 2016.</t>
    </r>
    <r>
      <rPr>
        <sz val="10"/>
        <color theme="1"/>
        <rFont val="Arial"/>
        <family val="2"/>
      </rPr>
      <t xml:space="preserve"> Mediante la Resolución 0381 del 20 de marzo de 2015 se ajustó el mapa de procesos con inclusión del proceso de Servicio al Ciudadano
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</si>
  <si>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 xml:space="preserve">Ajuste Procesos y procedimientos-  Realizar reuniones para concretar el mapa de procesos de la entidad </t>
  </si>
  <si>
    <t xml:space="preserve">Se cierra por cumplir con el objetivo  propuesto en la actividad programada </t>
  </si>
  <si>
    <t xml:space="preserve">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
al 13 de julio: Se evidencia la generación de trasferencias en el aplicativo SI CAPITAL. ingresos, egresos, traslados entre funcionarios, plan temporal y contratistas vs bodega. Se encuentra conciliado con contabilidad el inventario a 31 de diciembre de 2016 y 30 de junio de 2017 no se encuentran diferencias.  </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</si>
  <si>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</si>
  <si>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Fidolo Martínez Ramírez- Auxiliar Administrativa</t>
  </si>
  <si>
    <t>No se tiene formulado un plan de mejoramiento producto de la autoevaluación para el procedimiento auditado.</t>
  </si>
  <si>
    <t>Inventarios y Almacén</t>
  </si>
  <si>
    <r>
      <rPr>
        <b/>
        <sz val="10"/>
        <color rgb="FF000000"/>
        <rFont val="Arial"/>
        <family val="2"/>
      </rPr>
      <t xml:space="preserve">23/05/2017: </t>
    </r>
    <r>
      <rPr>
        <sz val="10"/>
        <color rgb="FF000000"/>
        <rFont val="Arial"/>
        <family val="2"/>
      </rPr>
      <t>Se debe continuar con la labor de identificación, organización y archivo de los expedientes que contienen información histórica extensa.
13 de julio: Los instructivos 208-SFIN-In-02 y 208-SFIN-In-04 en verisión 2, vigente desde el 27 de febrero de 2015 se encuentra modificado en su totalidad del documento de cuerdo a las recomendaciones impartidas en la auditoría para la contabilización del VUR y provisión de CARTERA. Se encuentra publicado en la carpeta calidad.</t>
    </r>
  </si>
  <si>
    <t>Documentar las acciones de mejoras de acuerdo a establecido por el Sistema de Gestión de Calidad</t>
  </si>
  <si>
    <t>No se tiene formulado un plan de mejoramiento producto del análisis de quejas de clientes (internos), resultado de análisis de datos, autoevaluación o gestión del riesgo para el proceso auditado.</t>
  </si>
  <si>
    <t>Contabilidad y procedimiento VUR y provisión cartera</t>
  </si>
  <si>
    <r>
      <rPr>
        <b/>
        <sz val="10"/>
        <color rgb="FF000000"/>
        <rFont val="Arial"/>
        <family val="2"/>
      </rPr>
      <t xml:space="preserve">16/12/2016: </t>
    </r>
    <r>
      <rPr>
        <sz val="10"/>
        <color rgb="FF000000"/>
        <rFont val="Arial"/>
        <family val="2"/>
      </rPr>
      <t xml:space="preserve">Se verifica el cumplimiento de la acción reformulada y se procede al cierre.                </t>
    </r>
    <r>
      <rPr>
        <b/>
        <sz val="10"/>
        <color rgb="FF000000"/>
        <rFont val="Arial"/>
        <family val="2"/>
      </rPr>
      <t>29 de diciembre de 2015:</t>
    </r>
    <r>
      <rPr>
        <sz val="10"/>
        <color rgb="FF000000"/>
        <rFont val="Arial"/>
        <family val="2"/>
      </rPr>
      <t xml:space="preserve">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                                                                                 </t>
    </r>
  </si>
  <si>
    <t xml:space="preserve">Revisar e identificar del total (70 historias laborales) los documentos faltantes
</t>
  </si>
  <si>
    <t>Faltan de documentos soporte en algunas carpetas.</t>
  </si>
  <si>
    <t xml:space="preserve">Determinar el cumplimiento del procedimiento establecido en la Entidad para la vinculación, permanencia y retiro </t>
  </si>
  <si>
    <t>Se cierra por cumplir con la acción que se formulo</t>
  </si>
  <si>
    <r>
      <t>1</t>
    </r>
    <r>
      <rPr>
        <b/>
        <sz val="10"/>
        <color rgb="FF000000"/>
        <rFont val="Arial"/>
        <family val="2"/>
      </rPr>
      <t xml:space="preserve">8/12/2016: </t>
    </r>
    <r>
      <rPr>
        <sz val="10"/>
        <color rgb="FF000000"/>
        <rFont val="Arial"/>
        <family val="2"/>
      </rPr>
      <t>Se verificó la implementación del aplicativo y se evidencia que existe control sobre los pagos de arrendamiento en cuanto al valor y el tiempo en que se efectúan. Se cierra la no conformidad por cuanto atiende la causa raíz.</t>
    </r>
  </si>
  <si>
    <t>Decepcionar el recibo de pago de arriendo, firmado por el arrendador</t>
  </si>
  <si>
    <t>Director de Reasentamientos</t>
  </si>
  <si>
    <t>Los arrendadores y arrendatarios manifiestan que dentro del pago mensual de arrendamiento, que es inferior al pactado  se incluye el valor de los servicios públicos.</t>
  </si>
  <si>
    <t>Verificar información suministrada por la dirección corporativa y la dirección del programa de reasentamientos sobre presuntas irregularidades en el manejo del programa de relocalización transitoria</t>
  </si>
  <si>
    <t xml:space="preserve">Se cierra el hallazgo por cumplir con la acción planteada </t>
  </si>
  <si>
    <r>
      <rPr>
        <b/>
        <sz val="10"/>
        <color theme="1"/>
        <rFont val="Arial"/>
        <family val="2"/>
      </rPr>
      <t>19 de julio de 2017</t>
    </r>
    <r>
      <rPr>
        <sz val="10"/>
        <color theme="1"/>
        <rFont val="Arial"/>
        <family val="2"/>
      </rPr>
      <t xml:space="preserve">. El 18 de julio se entregó la versión final de las TRD actualizadas y aprobadas por el Comité de Sistemas, para ser aprobadas por el Comité del Sistema Integrado de Gestión en sesión del 23 de julio. Se cierra el hallazgo.                                                                                      La Dirección de Urbanizaciones y Titulación presenta un cronograma con actividades que se desarrollarán durante 2016. Sin embargo una de las actividades propuestas se desarrollará en 2017.
Esta acción correctiva se deja abierta hasta diciembre de 2016.
</t>
    </r>
  </si>
  <si>
    <t>Establecer un cronograma de actividades a desarrollar para culminar la organización de los expedientes de Urbanizaciones.</t>
  </si>
  <si>
    <t>Verificar el estado de los procesos de urbanización a cargo del Proyecto de Inversión y su debido registro documental.</t>
  </si>
  <si>
    <t>Procedimiento urbanizaciones</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</si>
  <si>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acción y el hallazgo.</t>
  </si>
  <si>
    <r>
      <rPr>
        <b/>
        <sz val="8"/>
        <color theme="1"/>
        <rFont val="Arial"/>
        <family val="2"/>
      </rPr>
      <t xml:space="preserve">19 de mayo de 2016. </t>
    </r>
    <r>
      <rPr>
        <sz val="8"/>
        <color theme="1"/>
        <rFont val="Arial"/>
        <family val="2"/>
      </rPr>
      <t xml:space="preserve">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</si>
  <si>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t xml:space="preserve">Incluir las metas intermedias que puedan evidenciar el cumplimiento de cada proyecto de inversión </t>
  </si>
  <si>
    <t xml:space="preserve">Todas las dependencias Misionales - Coordina Oficina Asesora de Planeación </t>
  </si>
  <si>
    <t>El porcentaje de avance en cumplimiento de metas no es acorde a la programación y a los tiempos en el Plan de Desarrollo “Bogotá Humana”.</t>
  </si>
  <si>
    <t>Formulación y seguimiento a los proyectos de inversión - Procedimiento Digitación- Control Documental.</t>
  </si>
  <si>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</si>
  <si>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t>Realizar las acciones tendientes a la reformulación de los proyectos de inversión.</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</si>
  <si>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accón y el hallazgo.</t>
  </si>
  <si>
    <r>
      <rPr>
        <b/>
        <sz val="9"/>
        <color theme="1"/>
        <rFont val="Arial"/>
        <family val="2"/>
      </rPr>
      <t>19 de mayo de 2016.</t>
    </r>
    <r>
      <rPr>
        <sz val="9"/>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9"/>
        <color theme="1"/>
        <rFont val="Arial"/>
        <family val="2"/>
      </rPr>
      <t xml:space="preserve">Se fija fecha de cierre el 30 de junio de 2016(fecha inicial 30-05-2014). </t>
    </r>
    <r>
      <rPr>
        <sz val="9"/>
        <color theme="1"/>
        <rFont val="Arial"/>
        <family val="2"/>
      </rPr>
      <t xml:space="preserve">
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r>
  </si>
  <si>
    <t>Evidenciar las acciones (reuniones, comunicaciones) que ha realizado cada proyecto de inversión con entidades del distrito para el cumplimiento de metas</t>
  </si>
  <si>
    <t>INCLUIR INDICADOR</t>
  </si>
  <si>
    <t>Boton de Control Cuentas</t>
  </si>
  <si>
    <t>Control plan de mejoramiento Vs fecha cierre</t>
  </si>
  <si>
    <t>Oportunidad Plan de Mejoramiento</t>
  </si>
  <si>
    <t>Control fecha informe Vs plan de mejoramiento</t>
  </si>
  <si>
    <t>Revisión de la Eficacia de las acciones</t>
  </si>
  <si>
    <r>
      <t xml:space="preserve">Fecha de Cierre acción
</t>
    </r>
    <r>
      <rPr>
        <sz val="8"/>
        <color theme="1"/>
        <rFont val="Arial"/>
        <family val="2"/>
      </rPr>
      <t>dd/mmm/yyyy</t>
    </r>
  </si>
  <si>
    <t>Estado de acciones</t>
  </si>
  <si>
    <t>Seguimiento (indicar fecha de seguimiento)</t>
  </si>
  <si>
    <r>
      <t xml:space="preserve">Fecha finalización programada de Cierre acción
</t>
    </r>
    <r>
      <rPr>
        <sz val="8"/>
        <color theme="1"/>
        <rFont val="Arial"/>
        <family val="2"/>
      </rPr>
      <t>dd/mmm/yyyy</t>
    </r>
  </si>
  <si>
    <t>Acciones</t>
  </si>
  <si>
    <t>Responsable</t>
  </si>
  <si>
    <t>Tipo Acción</t>
  </si>
  <si>
    <r>
      <t xml:space="preserve">Fecha 
Plan de Mejoramiento
</t>
    </r>
    <r>
      <rPr>
        <sz val="8"/>
        <color theme="1"/>
        <rFont val="Arial"/>
        <family val="2"/>
      </rPr>
      <t>dd/mmm/yyyy</t>
    </r>
  </si>
  <si>
    <t>Presenta Plan de Mejoramiento</t>
  </si>
  <si>
    <t>Tipo Hallazgo</t>
  </si>
  <si>
    <t>Hallazgo
No Conformidad/Recomendaciones</t>
  </si>
  <si>
    <r>
      <t xml:space="preserve">Fecha de Informe
</t>
    </r>
    <r>
      <rPr>
        <sz val="8"/>
        <color theme="1"/>
        <rFont val="Arial"/>
        <family val="2"/>
      </rPr>
      <t>dd/mmm/yyyy</t>
    </r>
  </si>
  <si>
    <t>Nombre Auditor</t>
  </si>
  <si>
    <t xml:space="preserve">Auditoria Institucional/Auditoria Proceso
</t>
  </si>
  <si>
    <t>Tipo Auditoria</t>
  </si>
  <si>
    <t>Tema</t>
  </si>
  <si>
    <t>Ítem</t>
  </si>
  <si>
    <t>Consolidado:</t>
  </si>
  <si>
    <t>Puede combinarse</t>
  </si>
  <si>
    <t>VIGENCIA:</t>
  </si>
  <si>
    <t>Fecha de corte:</t>
  </si>
  <si>
    <t>% Cumplimiento gestión</t>
  </si>
  <si>
    <t>Total acciones formuladas</t>
  </si>
  <si>
    <t>Estado de las acciones formuladas</t>
  </si>
  <si>
    <t>Formulación plan de mejoramiento</t>
  </si>
  <si>
    <t>Total
hallazgo</t>
  </si>
  <si>
    <t>Control Interno</t>
  </si>
  <si>
    <t>Estado plan de mejoramiento por procesos - Vigencia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</si>
</sst>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m/yyyy;@"/>
    <numFmt numFmtId="165" formatCode="_(* #,##0.00_);_(* \(#,##0.00\);_(* &quot;-&quot;??_);_(@_)"/>
    <numFmt numFmtId="166" formatCode="_(* #,##0_);_(* \(#,##0\);_(* &quot;-&quot;??_);_(@_)"/>
    <numFmt numFmtId="167" formatCode="dd/mmm/yyyy"/>
    <numFmt numFmtId="168" formatCode="[$-C0A]dd\-mmm\-yy;@"/>
  </numFmts>
  <fonts count="34" x14ac:knownFonts="1">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1"/>
      <color theme="1"/>
      <name val="Arial"/>
      <family val="2"/>
    </font>
    <font>
      <b/>
      <sz val="10"/>
      <color theme="1"/>
      <name val="Arial"/>
      <family val="2"/>
    </font>
    <font>
      <b/>
      <sz val="12"/>
      <color theme="1"/>
      <name val="Arial"/>
      <family val="2"/>
    </font>
    <font>
      <sz val="11"/>
      <color rgb="FF000000"/>
      <name val="Arial"/>
      <family val="2"/>
    </font>
    <font>
      <b/>
      <sz val="9"/>
      <color theme="1"/>
      <name val="Arial"/>
      <family val="2"/>
    </font>
    <font>
      <b/>
      <sz val="10"/>
      <color rgb="FF000000"/>
      <name val="Arial"/>
      <family val="2"/>
    </font>
    <font>
      <sz val="8"/>
      <color theme="1"/>
      <name val="Arial"/>
      <family val="2"/>
    </font>
    <font>
      <b/>
      <sz val="8"/>
      <color theme="1"/>
      <name val="Arial"/>
      <family val="2"/>
    </font>
    <font>
      <b/>
      <sz val="11"/>
      <color theme="1"/>
      <name val="Arial"/>
      <family val="2"/>
    </font>
    <font>
      <sz val="10"/>
      <name val="Arial"/>
      <family val="2"/>
    </font>
    <font>
      <u/>
      <sz val="11"/>
      <color theme="10"/>
      <name val="Calibri"/>
      <family val="2"/>
      <scheme val="minor"/>
    </font>
    <font>
      <sz val="11"/>
      <name val="Calibri"/>
      <family val="2"/>
      <scheme val="minor"/>
    </font>
    <font>
      <sz val="9"/>
      <name val="Arial"/>
      <family val="2"/>
    </font>
    <font>
      <b/>
      <sz val="9"/>
      <name val="Arial"/>
      <family val="2"/>
    </font>
    <font>
      <b/>
      <u/>
      <sz val="10"/>
      <color theme="1"/>
      <name val="Arial"/>
      <family val="2"/>
    </font>
    <font>
      <sz val="10"/>
      <color rgb="FF000000"/>
      <name val="Arial"/>
      <family val="2"/>
    </font>
    <font>
      <sz val="8"/>
      <name val="Arial"/>
      <family val="2"/>
    </font>
    <font>
      <b/>
      <sz val="11"/>
      <name val="Arial"/>
      <family val="2"/>
    </font>
    <font>
      <sz val="11"/>
      <name val="Arial"/>
      <family val="2"/>
    </font>
    <font>
      <b/>
      <sz val="10"/>
      <name val="Arial"/>
      <family val="2"/>
    </font>
    <font>
      <sz val="10"/>
      <color rgb="FFFF0000"/>
      <name val="Arial"/>
      <family val="2"/>
    </font>
    <font>
      <b/>
      <sz val="9"/>
      <color rgb="FFFFCCCC"/>
      <name val="Arial"/>
      <family val="2"/>
    </font>
    <font>
      <b/>
      <sz val="10"/>
      <color rgb="FFFFCCCC"/>
      <name val="Arial"/>
      <family val="2"/>
    </font>
    <font>
      <b/>
      <sz val="11"/>
      <color rgb="FFFFCCCC"/>
      <name val="Arial"/>
      <family val="2"/>
    </font>
    <font>
      <b/>
      <sz val="18"/>
      <color theme="1"/>
      <name val="Arial"/>
      <family val="2"/>
    </font>
    <font>
      <b/>
      <sz val="9"/>
      <color indexed="81"/>
      <name val="Tahoma"/>
      <family val="2"/>
    </font>
    <font>
      <sz val="9"/>
      <color indexed="81"/>
      <name val="Tahoma"/>
      <family val="2"/>
    </font>
    <font>
      <b/>
      <sz val="11"/>
      <color rgb="FF000000"/>
      <name val="Arial"/>
      <family val="2"/>
    </font>
    <font>
      <b/>
      <sz val="14"/>
      <color theme="1"/>
      <name val="Arial"/>
      <family val="2"/>
    </font>
    <font>
      <b/>
      <sz val="16"/>
      <color theme="1"/>
      <name val="Arial"/>
      <family val="2"/>
    </font>
  </fonts>
  <fills count="30">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0.14999847407452621"/>
        <bgColor indexed="64"/>
      </patternFill>
    </fill>
    <fill>
      <gradientFill degree="90">
        <stop position="0">
          <color theme="0"/>
        </stop>
        <stop position="0.5">
          <color theme="6" tint="0.80001220740379042"/>
        </stop>
        <stop position="1">
          <color theme="0"/>
        </stop>
      </gradientFill>
    </fill>
    <fill>
      <gradientFill degree="90">
        <stop position="0">
          <color theme="0"/>
        </stop>
        <stop position="0.5">
          <color theme="5" tint="0.80001220740379042"/>
        </stop>
        <stop position="1">
          <color theme="0"/>
        </stop>
      </gradientFill>
    </fill>
    <fill>
      <patternFill patternType="solid">
        <fgColor theme="5" tint="0.79998168889431442"/>
        <bgColor indexed="64"/>
      </patternFill>
    </fill>
    <fill>
      <gradientFill degree="90">
        <stop position="0">
          <color theme="0"/>
        </stop>
        <stop position="0.5">
          <color theme="9" tint="0.80001220740379042"/>
        </stop>
        <stop position="1">
          <color theme="0"/>
        </stop>
      </gradientFill>
    </fill>
    <fill>
      <patternFill patternType="solid">
        <fgColor theme="9" tint="-0.499984740745262"/>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00"/>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gradientFill degree="135">
        <stop position="0">
          <color theme="0"/>
        </stop>
        <stop position="1">
          <color theme="5" tint="0.40000610370189521"/>
        </stop>
      </gradientFill>
    </fill>
    <fill>
      <gradientFill degree="45">
        <stop position="0">
          <color theme="0"/>
        </stop>
        <stop position="1">
          <color theme="4"/>
        </stop>
      </gradientFill>
    </fill>
    <fill>
      <patternFill patternType="solid">
        <fgColor rgb="FFFCD5B4"/>
        <bgColor rgb="FF000000"/>
      </patternFill>
    </fill>
  </fills>
  <borders count="7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double">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rgb="FF000000"/>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 fillId="0" borderId="0"/>
  </cellStyleXfs>
  <cellXfs count="39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xf>
    <xf numFmtId="164" fontId="2" fillId="0" borderId="0" xfId="0" applyNumberFormat="1" applyFont="1" applyAlignment="1">
      <alignment horizontal="center" vertical="center"/>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vertical="center"/>
    </xf>
    <xf numFmtId="164" fontId="3" fillId="0" borderId="0" xfId="0" applyNumberFormat="1"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166" fontId="3" fillId="0" borderId="0" xfId="1" applyNumberFormat="1" applyFont="1" applyFill="1" applyAlignment="1">
      <alignment horizontal="center" vertical="center"/>
    </xf>
    <xf numFmtId="0"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5" fillId="0"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xf>
    <xf numFmtId="164" fontId="3" fillId="0" borderId="0" xfId="0" applyNumberFormat="1" applyFont="1" applyFill="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4" fillId="0" borderId="0"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5" borderId="6" xfId="0" applyFont="1" applyFill="1" applyBorder="1" applyAlignment="1">
      <alignment horizontal="center" vertical="center"/>
    </xf>
    <xf numFmtId="0" fontId="6" fillId="0" borderId="0" xfId="0" applyFont="1" applyFill="1" applyBorder="1" applyAlignment="1">
      <alignment horizontal="center" vertical="center"/>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0" borderId="19" xfId="0" applyFont="1" applyBorder="1" applyAlignment="1">
      <alignment horizontal="center" vertical="center"/>
    </xf>
    <xf numFmtId="164" fontId="3" fillId="0" borderId="19" xfId="0" applyNumberFormat="1"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6" fillId="5" borderId="23" xfId="0" applyFont="1" applyFill="1" applyBorder="1" applyAlignment="1">
      <alignment horizontal="center" vertical="center"/>
    </xf>
    <xf numFmtId="0" fontId="2" fillId="0" borderId="0" xfId="0" applyFont="1" applyFill="1" applyBorder="1"/>
    <xf numFmtId="0" fontId="5" fillId="0" borderId="0" xfId="0" applyFont="1" applyAlignment="1">
      <alignment horizontal="center" vertical="center"/>
    </xf>
    <xf numFmtId="0" fontId="8" fillId="0" borderId="0" xfId="0" applyFont="1" applyFill="1" applyAlignment="1">
      <alignment horizontal="center" vertical="center"/>
    </xf>
    <xf numFmtId="0" fontId="5" fillId="0" borderId="0" xfId="0" applyFont="1" applyAlignment="1">
      <alignment horizontal="center" vertical="center"/>
    </xf>
    <xf numFmtId="0" fontId="2" fillId="0" borderId="0" xfId="0" applyFont="1" applyFill="1" applyAlignment="1">
      <alignment horizontal="center" vertical="center"/>
    </xf>
    <xf numFmtId="0" fontId="2" fillId="8" borderId="0" xfId="0" applyFont="1" applyFill="1" applyAlignment="1">
      <alignment horizontal="center"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2" fillId="9" borderId="24" xfId="0" applyNumberFormat="1" applyFont="1" applyFill="1" applyBorder="1" applyAlignment="1">
      <alignment horizontal="center" vertical="center"/>
    </xf>
    <xf numFmtId="0" fontId="2" fillId="9" borderId="25" xfId="0" applyFont="1" applyFill="1" applyBorder="1" applyAlignment="1">
      <alignment horizontal="center" vertical="center"/>
    </xf>
    <xf numFmtId="0" fontId="2" fillId="9" borderId="26" xfId="0" applyFont="1" applyFill="1" applyBorder="1" applyAlignment="1">
      <alignment horizontal="center" vertical="center"/>
    </xf>
    <xf numFmtId="0" fontId="3" fillId="9" borderId="26" xfId="0" applyFont="1" applyFill="1" applyBorder="1" applyAlignment="1">
      <alignment horizontal="center" vertical="center"/>
    </xf>
    <xf numFmtId="0" fontId="2" fillId="9" borderId="27"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8" xfId="0"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0" borderId="26" xfId="0" applyFont="1" applyBorder="1" applyAlignment="1">
      <alignment horizontal="center" vertical="center"/>
    </xf>
    <xf numFmtId="0" fontId="3" fillId="0" borderId="26" xfId="0" applyFont="1" applyFill="1" applyBorder="1" applyAlignment="1">
      <alignment horizontal="center" vertical="center"/>
    </xf>
    <xf numFmtId="0" fontId="2" fillId="0" borderId="28" xfId="0" applyFont="1" applyBorder="1" applyAlignment="1">
      <alignment horizontal="center" vertical="center"/>
    </xf>
    <xf numFmtId="0" fontId="4" fillId="0" borderId="29" xfId="0" applyFont="1" applyBorder="1" applyAlignment="1">
      <alignment horizontal="center" vertical="center"/>
    </xf>
    <xf numFmtId="0" fontId="2" fillId="0" borderId="30" xfId="0" applyFont="1" applyBorder="1" applyAlignment="1">
      <alignment horizontal="center" vertical="center"/>
    </xf>
    <xf numFmtId="0" fontId="6" fillId="0" borderId="0" xfId="0" applyFont="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3"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wrapText="1"/>
    </xf>
    <xf numFmtId="0" fontId="2" fillId="0" borderId="32" xfId="0" applyFont="1" applyBorder="1" applyAlignment="1">
      <alignment horizontal="center" vertical="center"/>
    </xf>
    <xf numFmtId="0" fontId="3" fillId="0" borderId="14" xfId="0" applyFont="1" applyFill="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wrapText="1"/>
    </xf>
    <xf numFmtId="0" fontId="2" fillId="0" borderId="33" xfId="0" applyFont="1" applyBorder="1" applyAlignment="1">
      <alignment horizontal="center" vertical="center"/>
    </xf>
    <xf numFmtId="0" fontId="3" fillId="0" borderId="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8" xfId="0" applyFont="1" applyBorder="1" applyAlignment="1">
      <alignment horizontal="center" vertical="center" wrapText="1"/>
    </xf>
    <xf numFmtId="0" fontId="3" fillId="0" borderId="32" xfId="0" applyFont="1" applyFill="1" applyBorder="1" applyAlignment="1">
      <alignment horizontal="center" vertical="center"/>
    </xf>
    <xf numFmtId="0" fontId="4" fillId="0" borderId="32" xfId="0" applyFont="1" applyBorder="1" applyAlignment="1">
      <alignment horizontal="center" vertical="center"/>
    </xf>
    <xf numFmtId="0" fontId="7" fillId="0" borderId="36" xfId="0" applyFont="1" applyBorder="1" applyAlignment="1">
      <alignment horizontal="center" vertical="center"/>
    </xf>
    <xf numFmtId="0" fontId="2" fillId="0" borderId="36"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36" xfId="0" applyFont="1" applyBorder="1" applyAlignment="1">
      <alignment horizontal="center" vertical="center" wrapText="1"/>
    </xf>
    <xf numFmtId="0" fontId="9"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3" fillId="0" borderId="32" xfId="0" applyFont="1" applyBorder="1" applyAlignment="1">
      <alignment horizontal="center" vertical="center"/>
    </xf>
    <xf numFmtId="0" fontId="2" fillId="0" borderId="37" xfId="0" applyFont="1" applyBorder="1" applyAlignment="1">
      <alignment horizontal="center" vertical="center"/>
    </xf>
    <xf numFmtId="0" fontId="4" fillId="0" borderId="8" xfId="0" applyFont="1" applyBorder="1" applyAlignment="1">
      <alignment horizontal="center" vertical="center" wrapText="1"/>
    </xf>
    <xf numFmtId="0" fontId="3" fillId="0" borderId="0" xfId="0" applyFont="1" applyBorder="1" applyAlignment="1">
      <alignment horizontal="center" vertical="center" wrapText="1"/>
    </xf>
    <xf numFmtId="0" fontId="5" fillId="9" borderId="31" xfId="0" applyFont="1" applyFill="1" applyBorder="1" applyAlignment="1">
      <alignment horizontal="center" vertical="center"/>
    </xf>
    <xf numFmtId="0" fontId="5" fillId="9" borderId="14" xfId="0" applyFont="1" applyFill="1" applyBorder="1" applyAlignment="1">
      <alignment horizontal="center" vertical="center"/>
    </xf>
    <xf numFmtId="0" fontId="3" fillId="0" borderId="6" xfId="0" applyFont="1" applyBorder="1" applyAlignment="1">
      <alignment horizontal="center" vertical="center" wrapText="1"/>
    </xf>
    <xf numFmtId="0" fontId="3" fillId="10" borderId="14" xfId="0" applyFont="1" applyFill="1" applyBorder="1" applyAlignment="1">
      <alignment horizontal="center" vertical="center"/>
    </xf>
    <xf numFmtId="0" fontId="10" fillId="11" borderId="15" xfId="0" applyFont="1" applyFill="1" applyBorder="1" applyAlignment="1">
      <alignment horizontal="center" vertical="center"/>
    </xf>
    <xf numFmtId="0" fontId="3" fillId="0" borderId="31" xfId="0" applyFont="1" applyBorder="1" applyAlignment="1">
      <alignment horizontal="center" vertical="center" wrapText="1"/>
    </xf>
    <xf numFmtId="0" fontId="3" fillId="0" borderId="7" xfId="0" applyFont="1" applyBorder="1" applyAlignment="1">
      <alignment horizontal="center" vertical="center" wrapText="1"/>
    </xf>
    <xf numFmtId="164" fontId="5" fillId="3" borderId="3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39" xfId="0" applyFont="1" applyBorder="1" applyAlignment="1">
      <alignment horizontal="center" vertical="center" wrapText="1"/>
    </xf>
    <xf numFmtId="0" fontId="2" fillId="0" borderId="39" xfId="0" applyFont="1" applyBorder="1" applyAlignment="1">
      <alignment horizontal="center" vertical="center" wrapText="1"/>
    </xf>
    <xf numFmtId="0" fontId="6" fillId="0" borderId="7" xfId="0" applyFont="1" applyBorder="1" applyAlignment="1">
      <alignment horizontal="center" vertical="center"/>
    </xf>
    <xf numFmtId="0" fontId="11" fillId="0" borderId="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9" fillId="0" borderId="4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164" fontId="5" fillId="3" borderId="42" xfId="0" applyNumberFormat="1" applyFont="1" applyFill="1" applyBorder="1" applyAlignment="1">
      <alignment horizontal="center" vertical="center" wrapText="1"/>
    </xf>
    <xf numFmtId="0" fontId="6" fillId="0" borderId="4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8" fillId="12" borderId="16" xfId="0" applyFont="1" applyFill="1" applyBorder="1" applyAlignment="1">
      <alignment horizontal="center" vertical="center" wrapText="1"/>
    </xf>
    <xf numFmtId="0" fontId="8" fillId="12" borderId="18" xfId="0"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0" fontId="12" fillId="7" borderId="24" xfId="0" applyFont="1" applyFill="1" applyBorder="1" applyAlignment="1">
      <alignment horizontal="center" vertical="center"/>
    </xf>
    <xf numFmtId="0" fontId="5" fillId="9" borderId="24" xfId="0" applyFont="1" applyFill="1" applyBorder="1" applyAlignment="1">
      <alignment horizontal="center" vertical="center"/>
    </xf>
    <xf numFmtId="0" fontId="5" fillId="0" borderId="43" xfId="0" applyFont="1" applyFill="1" applyBorder="1" applyAlignment="1">
      <alignment horizontal="center" vertical="center" wrapText="1"/>
    </xf>
    <xf numFmtId="0" fontId="2" fillId="9" borderId="25" xfId="0" applyFont="1" applyFill="1" applyBorder="1" applyAlignment="1">
      <alignment horizontal="center" vertical="center" wrapText="1"/>
    </xf>
    <xf numFmtId="0" fontId="2" fillId="9" borderId="44"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2" fillId="0" borderId="45" xfId="0" applyFont="1" applyBorder="1" applyAlignment="1">
      <alignment horizontal="center" vertical="center"/>
    </xf>
    <xf numFmtId="0" fontId="5" fillId="0" borderId="28" xfId="0" applyFont="1" applyBorder="1" applyAlignment="1">
      <alignment horizontal="center" vertical="center"/>
    </xf>
    <xf numFmtId="0" fontId="2" fillId="0" borderId="46" xfId="0" applyFont="1" applyBorder="1" applyAlignment="1">
      <alignment horizontal="center" vertical="center"/>
    </xf>
    <xf numFmtId="0" fontId="3" fillId="0" borderId="3" xfId="0" applyFont="1" applyFill="1" applyBorder="1" applyAlignment="1">
      <alignment horizontal="center" vertical="center" wrapText="1"/>
    </xf>
    <xf numFmtId="0" fontId="2" fillId="0" borderId="47" xfId="0" applyFont="1" applyBorder="1" applyAlignment="1">
      <alignment horizontal="center" vertical="center"/>
    </xf>
    <xf numFmtId="0" fontId="3" fillId="0" borderId="48" xfId="0" applyFont="1" applyFill="1" applyBorder="1" applyAlignment="1">
      <alignment horizontal="center" vertical="center"/>
    </xf>
    <xf numFmtId="0" fontId="5" fillId="9" borderId="15" xfId="0" applyFont="1" applyFill="1" applyBorder="1" applyAlignment="1">
      <alignment horizontal="center" vertical="center"/>
    </xf>
    <xf numFmtId="0" fontId="4" fillId="0" borderId="2" xfId="0" applyFont="1" applyBorder="1" applyAlignment="1">
      <alignment horizontal="center" vertical="center"/>
    </xf>
    <xf numFmtId="0" fontId="2" fillId="10" borderId="36" xfId="0" applyFont="1" applyFill="1" applyBorder="1" applyAlignment="1">
      <alignment horizontal="center" vertical="center"/>
    </xf>
    <xf numFmtId="0" fontId="2" fillId="8" borderId="33" xfId="0" applyFont="1" applyFill="1" applyBorder="1" applyAlignment="1">
      <alignment horizontal="center" vertical="center"/>
    </xf>
    <xf numFmtId="0" fontId="5" fillId="9" borderId="2" xfId="0" applyFont="1" applyFill="1" applyBorder="1" applyAlignment="1">
      <alignment horizontal="center" vertical="center"/>
    </xf>
    <xf numFmtId="0" fontId="2" fillId="11" borderId="36" xfId="0" applyFont="1" applyFill="1" applyBorder="1" applyAlignment="1">
      <alignment horizontal="center" vertical="center"/>
    </xf>
    <xf numFmtId="0" fontId="9" fillId="13" borderId="49" xfId="0" applyFont="1" applyFill="1" applyBorder="1" applyAlignment="1">
      <alignment horizontal="center" vertical="center"/>
    </xf>
    <xf numFmtId="0" fontId="9" fillId="13" borderId="40" xfId="0" applyFont="1" applyFill="1" applyBorder="1" applyAlignment="1">
      <alignment horizontal="center" vertical="center"/>
    </xf>
    <xf numFmtId="0" fontId="5" fillId="10" borderId="50" xfId="0" applyFont="1" applyFill="1" applyBorder="1" applyAlignment="1">
      <alignment horizontal="center" vertical="center" wrapText="1"/>
    </xf>
    <xf numFmtId="0" fontId="5" fillId="10" borderId="51" xfId="0" applyFont="1" applyFill="1" applyBorder="1" applyAlignment="1">
      <alignment horizontal="center" vertical="center" wrapText="1"/>
    </xf>
    <xf numFmtId="0" fontId="8" fillId="0" borderId="52" xfId="0" applyFont="1" applyFill="1" applyBorder="1" applyAlignment="1">
      <alignment horizontal="center" vertical="center"/>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6" fillId="0" borderId="0" xfId="0" applyFont="1" applyAlignment="1">
      <alignment horizontal="center" vertical="center"/>
    </xf>
    <xf numFmtId="0" fontId="2" fillId="14" borderId="0" xfId="0" applyFont="1" applyFill="1" applyAlignment="1">
      <alignment horizontal="center" vertical="center"/>
    </xf>
    <xf numFmtId="2" fontId="2" fillId="9" borderId="32" xfId="0" applyNumberFormat="1" applyFont="1" applyFill="1" applyBorder="1" applyAlignment="1">
      <alignment horizontal="center" vertical="center"/>
    </xf>
    <xf numFmtId="0" fontId="5" fillId="2" borderId="0" xfId="0" applyFont="1" applyFill="1" applyAlignment="1">
      <alignment horizontal="center" vertical="center"/>
    </xf>
    <xf numFmtId="0" fontId="10" fillId="0" borderId="2" xfId="0" applyFont="1" applyBorder="1" applyAlignment="1">
      <alignment horizontal="center" vertical="center"/>
    </xf>
    <xf numFmtId="2" fontId="2" fillId="9" borderId="2" xfId="0" applyNumberFormat="1" applyFont="1" applyFill="1" applyBorder="1" applyAlignment="1">
      <alignment horizontal="center" vertical="center"/>
    </xf>
    <xf numFmtId="167" fontId="3"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2" fontId="2" fillId="9"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32" xfId="0" applyFont="1" applyBorder="1" applyAlignment="1">
      <alignment horizontal="center" vertical="center"/>
    </xf>
    <xf numFmtId="0" fontId="10" fillId="0" borderId="32" xfId="0" applyFont="1" applyBorder="1" applyAlignment="1">
      <alignment horizontal="center" vertical="center" wrapText="1"/>
    </xf>
    <xf numFmtId="0" fontId="3" fillId="0" borderId="32" xfId="0" applyFont="1" applyBorder="1" applyAlignment="1">
      <alignment horizontal="center" vertical="center" wrapText="1"/>
    </xf>
    <xf numFmtId="0" fontId="2" fillId="15" borderId="2" xfId="0" applyFont="1" applyFill="1" applyBorder="1" applyAlignment="1">
      <alignment horizontal="center" vertical="center" wrapText="1"/>
    </xf>
    <xf numFmtId="0" fontId="2"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53" xfId="0" applyFont="1" applyBorder="1" applyAlignment="1">
      <alignment horizontal="center" vertical="center"/>
    </xf>
    <xf numFmtId="0" fontId="10" fillId="0" borderId="53" xfId="0" applyFont="1" applyBorder="1" applyAlignment="1">
      <alignment horizontal="center" vertical="center" wrapText="1"/>
    </xf>
    <xf numFmtId="0" fontId="3" fillId="0" borderId="53" xfId="0" applyFont="1" applyBorder="1" applyAlignment="1">
      <alignment horizontal="center" vertical="center" wrapText="1"/>
    </xf>
    <xf numFmtId="0" fontId="2" fillId="0" borderId="53" xfId="0" applyFont="1" applyBorder="1" applyAlignment="1">
      <alignment horizontal="center" vertical="center" wrapText="1"/>
    </xf>
    <xf numFmtId="0" fontId="4" fillId="0" borderId="53" xfId="0" applyFont="1" applyBorder="1" applyAlignment="1">
      <alignment horizontal="center" vertical="center" wrapText="1"/>
    </xf>
    <xf numFmtId="0" fontId="3" fillId="0" borderId="2" xfId="0" applyFont="1" applyBorder="1" applyAlignment="1">
      <alignment horizontal="left" vertical="center" wrapText="1"/>
    </xf>
    <xf numFmtId="167" fontId="3"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3" fillId="15"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15" borderId="2" xfId="0" applyFont="1" applyFill="1" applyBorder="1" applyAlignment="1">
      <alignment vertical="center"/>
    </xf>
    <xf numFmtId="0" fontId="2" fillId="2" borderId="2" xfId="0" applyFont="1" applyFill="1" applyBorder="1" applyAlignment="1">
      <alignment horizontal="center" vertical="top" wrapText="1"/>
    </xf>
    <xf numFmtId="167" fontId="2" fillId="0" borderId="2" xfId="0" applyNumberFormat="1" applyFont="1" applyBorder="1" applyAlignment="1">
      <alignment horizontal="center" vertical="center"/>
    </xf>
    <xf numFmtId="0" fontId="13" fillId="0" borderId="3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0" borderId="2" xfId="3" applyFont="1" applyBorder="1" applyAlignment="1">
      <alignment horizontal="center" vertical="center" wrapText="1"/>
    </xf>
    <xf numFmtId="0" fontId="16" fillId="0" borderId="2" xfId="0" applyFont="1" applyFill="1" applyBorder="1" applyAlignment="1">
      <alignment vertical="center" wrapText="1"/>
    </xf>
    <xf numFmtId="0" fontId="13" fillId="0" borderId="53" xfId="0" applyFont="1" applyFill="1" applyBorder="1" applyAlignment="1">
      <alignment horizontal="center" vertical="center" wrapText="1"/>
    </xf>
    <xf numFmtId="0" fontId="2" fillId="0" borderId="2" xfId="0" applyFont="1" applyBorder="1" applyAlignment="1">
      <alignment horizontal="left" wrapText="1"/>
    </xf>
    <xf numFmtId="0" fontId="10" fillId="2"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5" fillId="0" borderId="2" xfId="0" applyFont="1" applyBorder="1" applyAlignment="1">
      <alignment horizontal="center" vertical="center" wrapText="1"/>
    </xf>
    <xf numFmtId="167" fontId="3" fillId="0" borderId="2" xfId="0" applyNumberFormat="1" applyFont="1" applyBorder="1" applyAlignment="1">
      <alignment vertical="center"/>
    </xf>
    <xf numFmtId="0" fontId="13" fillId="0" borderId="54" xfId="0" applyFont="1" applyFill="1" applyBorder="1" applyAlignment="1">
      <alignment horizontal="center" vertical="center" wrapText="1"/>
    </xf>
    <xf numFmtId="0" fontId="10" fillId="0" borderId="54"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4" fillId="0" borderId="54" xfId="0" applyFont="1" applyBorder="1" applyAlignment="1">
      <alignment horizontal="center" vertical="center" wrapText="1"/>
    </xf>
    <xf numFmtId="0" fontId="16" fillId="0" borderId="2" xfId="0" applyFont="1" applyFill="1" applyBorder="1" applyAlignment="1">
      <alignment horizontal="left" vertical="top" wrapText="1"/>
    </xf>
    <xf numFmtId="0" fontId="2" fillId="0" borderId="2" xfId="0" applyFont="1" applyBorder="1" applyAlignment="1">
      <alignment horizontal="center" vertical="center"/>
    </xf>
    <xf numFmtId="0" fontId="13" fillId="0" borderId="2" xfId="0" applyFont="1" applyFill="1" applyBorder="1" applyAlignment="1">
      <alignment horizontal="left" vertical="top" wrapText="1"/>
    </xf>
    <xf numFmtId="0" fontId="13" fillId="16"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15" borderId="2"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54" xfId="0" applyFont="1" applyBorder="1" applyAlignment="1">
      <alignment horizontal="center" vertical="center"/>
    </xf>
    <xf numFmtId="0" fontId="2" fillId="2" borderId="2" xfId="0" applyFont="1" applyFill="1" applyBorder="1" applyAlignment="1">
      <alignment horizontal="justify" vertical="center" wrapText="1"/>
    </xf>
    <xf numFmtId="167" fontId="3"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19" fillId="0" borderId="2" xfId="0" applyFont="1" applyBorder="1" applyAlignment="1">
      <alignment wrapText="1"/>
    </xf>
    <xf numFmtId="0" fontId="3" fillId="0" borderId="2" xfId="0" applyFont="1" applyBorder="1" applyAlignment="1">
      <alignment vertical="top" wrapText="1"/>
    </xf>
    <xf numFmtId="0" fontId="3" fillId="0" borderId="2" xfId="0" applyFont="1" applyBorder="1" applyAlignment="1">
      <alignment horizontal="justify" vertical="center" wrapText="1"/>
    </xf>
    <xf numFmtId="0" fontId="1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67" fontId="3" fillId="0" borderId="2" xfId="0" applyNumberFormat="1" applyFont="1" applyFill="1" applyBorder="1" applyAlignment="1">
      <alignment horizontal="center" vertical="center"/>
    </xf>
    <xf numFmtId="0" fontId="2" fillId="0" borderId="2" xfId="0" applyFont="1" applyBorder="1" applyAlignment="1">
      <alignment vertical="center"/>
    </xf>
    <xf numFmtId="167" fontId="3" fillId="16"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2" fillId="0" borderId="2" xfId="0" applyFont="1" applyBorder="1" applyAlignment="1">
      <alignment vertical="top" wrapText="1"/>
    </xf>
    <xf numFmtId="0" fontId="2" fillId="0" borderId="2" xfId="0" applyFont="1" applyFill="1" applyBorder="1" applyAlignment="1">
      <alignment vertical="center"/>
    </xf>
    <xf numFmtId="0" fontId="19" fillId="0" borderId="2" xfId="0" applyFont="1" applyBorder="1" applyAlignment="1">
      <alignment horizontal="justify"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Border="1" applyAlignment="1">
      <alignment horizontal="justify" vertical="center"/>
    </xf>
    <xf numFmtId="2" fontId="2" fillId="0" borderId="2" xfId="0" applyNumberFormat="1" applyFont="1" applyFill="1" applyBorder="1" applyAlignment="1">
      <alignment horizontal="center" vertical="center"/>
    </xf>
    <xf numFmtId="168" fontId="20" fillId="0" borderId="2" xfId="0" applyNumberFormat="1" applyFont="1" applyFill="1" applyBorder="1" applyAlignment="1">
      <alignment horizontal="center" vertical="center" wrapText="1"/>
    </xf>
    <xf numFmtId="0" fontId="2" fillId="0" borderId="0" xfId="0" applyFont="1" applyFill="1"/>
    <xf numFmtId="0" fontId="2" fillId="0" borderId="0" xfId="0" applyFont="1" applyFill="1" applyAlignment="1">
      <alignment vertical="center"/>
    </xf>
    <xf numFmtId="2"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2" fillId="9" borderId="2" xfId="0" applyNumberFormat="1" applyFont="1" applyFill="1" applyBorder="1" applyAlignment="1">
      <alignment vertical="center" wrapText="1"/>
    </xf>
    <xf numFmtId="168" fontId="13" fillId="0"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2" fontId="2" fillId="9" borderId="2" xfId="0" applyNumberFormat="1"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vertical="center" wrapText="1"/>
    </xf>
    <xf numFmtId="0" fontId="10" fillId="0" borderId="2" xfId="0" applyFont="1" applyBorder="1" applyAlignment="1">
      <alignment horizontal="justify" vertical="center"/>
    </xf>
    <xf numFmtId="14" fontId="5" fillId="0" borderId="2" xfId="0" applyNumberFormat="1" applyFont="1" applyBorder="1" applyAlignment="1">
      <alignment horizontal="center" vertical="center" wrapText="1"/>
    </xf>
    <xf numFmtId="0" fontId="2" fillId="16" borderId="2" xfId="0" applyFont="1" applyFill="1" applyBorder="1" applyAlignment="1">
      <alignment horizontal="center" vertical="center"/>
    </xf>
    <xf numFmtId="0" fontId="3" fillId="0" borderId="2" xfId="0" applyFont="1" applyBorder="1" applyAlignment="1">
      <alignment vertical="center" wrapText="1"/>
    </xf>
    <xf numFmtId="167" fontId="3" fillId="0" borderId="2" xfId="0" applyNumberFormat="1" applyFont="1" applyBorder="1" applyAlignment="1">
      <alignment vertical="center" wrapText="1"/>
    </xf>
    <xf numFmtId="0" fontId="2" fillId="0" borderId="2" xfId="4" applyFont="1" applyFill="1" applyBorder="1" applyAlignment="1">
      <alignment horizontal="center" vertical="center" wrapText="1"/>
    </xf>
    <xf numFmtId="167" fontId="3" fillId="0" borderId="2" xfId="4" applyNumberFormat="1" applyFont="1" applyBorder="1" applyAlignment="1">
      <alignment horizontal="center" vertical="center"/>
    </xf>
    <xf numFmtId="0" fontId="2" fillId="0" borderId="2" xfId="4" applyFont="1" applyBorder="1" applyAlignment="1">
      <alignment horizontal="center" vertical="center"/>
    </xf>
    <xf numFmtId="168" fontId="20" fillId="16" borderId="2" xfId="0" applyNumberFormat="1" applyFont="1" applyFill="1" applyBorder="1" applyAlignment="1">
      <alignment horizontal="center" vertical="center" wrapText="1"/>
    </xf>
    <xf numFmtId="0" fontId="13" fillId="2" borderId="2" xfId="0" applyFont="1" applyFill="1" applyBorder="1" applyAlignment="1" applyProtection="1">
      <alignment horizontal="center" vertical="center" wrapText="1"/>
      <protection locked="0"/>
    </xf>
    <xf numFmtId="14" fontId="3" fillId="0" borderId="2" xfId="0" applyNumberFormat="1" applyFont="1" applyBorder="1" applyAlignment="1">
      <alignment horizontal="center" vertical="center" wrapText="1"/>
    </xf>
    <xf numFmtId="0" fontId="13" fillId="16" borderId="2" xfId="0" applyFont="1" applyFill="1" applyBorder="1" applyAlignment="1" applyProtection="1">
      <alignment horizontal="center" vertical="center" wrapText="1"/>
      <protection locked="0"/>
    </xf>
    <xf numFmtId="0" fontId="10"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164" fontId="2" fillId="0" borderId="2" xfId="0" applyNumberFormat="1" applyFont="1" applyBorder="1" applyAlignment="1">
      <alignment horizontal="center" vertical="center"/>
    </xf>
    <xf numFmtId="0" fontId="10" fillId="0" borderId="2" xfId="0" applyFont="1" applyBorder="1" applyAlignment="1">
      <alignment vertical="center" wrapText="1"/>
    </xf>
    <xf numFmtId="0" fontId="4" fillId="0" borderId="2" xfId="0" applyFont="1" applyBorder="1" applyAlignment="1">
      <alignment vertical="center" wrapText="1"/>
    </xf>
    <xf numFmtId="0" fontId="2" fillId="0" borderId="2" xfId="0" applyFont="1" applyFill="1" applyBorder="1" applyAlignment="1">
      <alignment vertical="center" wrapText="1"/>
    </xf>
    <xf numFmtId="167" fontId="3" fillId="0" borderId="2" xfId="4" applyNumberFormat="1" applyFont="1" applyFill="1" applyBorder="1" applyAlignment="1">
      <alignment horizontal="center" vertical="center"/>
    </xf>
    <xf numFmtId="0" fontId="4" fillId="0" borderId="32" xfId="0" applyFont="1" applyBorder="1" applyAlignment="1">
      <alignment horizontal="center" vertical="center"/>
    </xf>
    <xf numFmtId="0" fontId="4" fillId="0" borderId="53" xfId="0" applyFont="1" applyBorder="1" applyAlignment="1">
      <alignment horizontal="center" vertical="center"/>
    </xf>
    <xf numFmtId="0" fontId="20" fillId="16"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19" fillId="16" borderId="2" xfId="0" applyFont="1" applyFill="1" applyBorder="1" applyAlignment="1">
      <alignment horizontal="center" vertical="center" wrapText="1"/>
    </xf>
    <xf numFmtId="0" fontId="2" fillId="17" borderId="2" xfId="0" applyFont="1" applyFill="1" applyBorder="1" applyAlignment="1">
      <alignment horizontal="center" vertical="center"/>
    </xf>
    <xf numFmtId="0" fontId="10" fillId="2" borderId="53" xfId="0" applyFont="1" applyFill="1" applyBorder="1" applyAlignment="1">
      <alignment horizontal="center" vertical="center"/>
    </xf>
    <xf numFmtId="2" fontId="2" fillId="9" borderId="54" xfId="0" applyNumberFormat="1" applyFont="1" applyFill="1" applyBorder="1" applyAlignment="1">
      <alignment horizontal="center" vertical="center"/>
    </xf>
    <xf numFmtId="2" fontId="2" fillId="9" borderId="54" xfId="0" applyNumberFormat="1" applyFont="1" applyFill="1" applyBorder="1" applyAlignment="1">
      <alignment horizontal="center" vertical="center" wrapText="1"/>
    </xf>
    <xf numFmtId="0" fontId="2" fillId="0" borderId="53" xfId="0" applyFont="1" applyBorder="1" applyAlignment="1">
      <alignment vertical="center" wrapText="1"/>
    </xf>
    <xf numFmtId="167" fontId="3" fillId="0" borderId="54" xfId="0" applyNumberFormat="1" applyFont="1" applyBorder="1" applyAlignment="1">
      <alignment horizontal="center" vertical="center"/>
    </xf>
    <xf numFmtId="0" fontId="2" fillId="0" borderId="54" xfId="0" applyFont="1" applyBorder="1" applyAlignment="1">
      <alignment horizontal="center" vertical="center"/>
    </xf>
    <xf numFmtId="0" fontId="3"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10" fillId="0" borderId="56" xfId="0" applyFont="1" applyBorder="1" applyAlignment="1">
      <alignment horizontal="center" vertical="center" wrapText="1"/>
    </xf>
    <xf numFmtId="0" fontId="2" fillId="0" borderId="55" xfId="0" applyFont="1" applyFill="1" applyBorder="1" applyAlignment="1">
      <alignment horizontal="center" vertical="center" wrapText="1"/>
    </xf>
    <xf numFmtId="167" fontId="3" fillId="0" borderId="55" xfId="0" applyNumberFormat="1" applyFont="1" applyBorder="1" applyAlignment="1">
      <alignment horizontal="center" vertical="center"/>
    </xf>
    <xf numFmtId="0" fontId="3"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5" xfId="0" applyFont="1" applyBorder="1" applyAlignment="1">
      <alignment horizontal="center" vertical="center"/>
    </xf>
    <xf numFmtId="0" fontId="5" fillId="9" borderId="26"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5" fillId="9" borderId="39"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5" fillId="9" borderId="58"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57" xfId="0" applyFont="1" applyFill="1" applyBorder="1" applyAlignment="1">
      <alignment horizontal="center" vertical="center" wrapText="1"/>
    </xf>
    <xf numFmtId="164" fontId="5" fillId="9" borderId="39" xfId="0" applyNumberFormat="1" applyFont="1" applyFill="1" applyBorder="1" applyAlignment="1">
      <alignment horizontal="center" vertical="center" wrapText="1"/>
    </xf>
    <xf numFmtId="0" fontId="8" fillId="12" borderId="59"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5" fillId="9" borderId="39" xfId="0" applyFont="1" applyFill="1" applyBorder="1" applyAlignment="1">
      <alignment horizontal="center" vertical="center"/>
    </xf>
    <xf numFmtId="0" fontId="5" fillId="9" borderId="12" xfId="0" applyFont="1" applyFill="1" applyBorder="1" applyAlignment="1">
      <alignment horizontal="center" vertical="center" wrapText="1"/>
    </xf>
    <xf numFmtId="0" fontId="5" fillId="0" borderId="6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5" fillId="0" borderId="60" xfId="0" applyFont="1" applyBorder="1" applyAlignment="1">
      <alignment horizontal="center" vertical="center" wrapText="1"/>
    </xf>
    <xf numFmtId="164" fontId="5" fillId="0" borderId="0" xfId="0" applyNumberFormat="1" applyFont="1" applyBorder="1" applyAlignment="1">
      <alignment horizontal="center" vertical="center"/>
    </xf>
    <xf numFmtId="0" fontId="12" fillId="0" borderId="0" xfId="0" applyFont="1" applyBorder="1" applyAlignment="1">
      <alignment horizontal="center" vertical="center"/>
    </xf>
    <xf numFmtId="0" fontId="25" fillId="18" borderId="0" xfId="0" applyFont="1" applyFill="1" applyBorder="1" applyAlignment="1">
      <alignment horizontal="center" vertical="center" wrapText="1"/>
    </xf>
    <xf numFmtId="15" fontId="6" fillId="4" borderId="24"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26" fillId="18" borderId="0" xfId="0" applyFont="1" applyFill="1" applyBorder="1" applyAlignment="1">
      <alignment horizontal="center" vertical="center" wrapText="1"/>
    </xf>
    <xf numFmtId="0" fontId="27" fillId="18" borderId="0" xfId="0" applyFont="1" applyFill="1" applyBorder="1" applyAlignment="1">
      <alignment horizontal="center" vertical="center" wrapText="1"/>
    </xf>
    <xf numFmtId="0" fontId="28" fillId="19" borderId="24" xfId="0" applyFont="1" applyFill="1" applyBorder="1" applyAlignment="1">
      <alignment horizontal="center" vertical="center"/>
    </xf>
    <xf numFmtId="0" fontId="4" fillId="0" borderId="0" xfId="0" applyFont="1"/>
    <xf numFmtId="15" fontId="4" fillId="0" borderId="24" xfId="0" applyNumberFormat="1" applyFont="1" applyBorder="1"/>
    <xf numFmtId="0" fontId="6" fillId="0" borderId="0" xfId="0" applyFont="1" applyAlignment="1">
      <alignment horizontal="right"/>
    </xf>
    <xf numFmtId="9" fontId="12" fillId="12" borderId="32" xfId="2" applyFont="1" applyFill="1" applyBorder="1" applyAlignment="1">
      <alignment horizontal="center" vertical="center"/>
    </xf>
    <xf numFmtId="0" fontId="12" fillId="20" borderId="25" xfId="0" applyFont="1" applyFill="1" applyBorder="1" applyAlignment="1">
      <alignment horizontal="center" vertical="center"/>
    </xf>
    <xf numFmtId="0" fontId="12" fillId="21" borderId="26" xfId="0" applyFont="1" applyFill="1" applyBorder="1" applyAlignment="1">
      <alignment horizontal="center" vertical="center"/>
    </xf>
    <xf numFmtId="0" fontId="12" fillId="20" borderId="27" xfId="0" applyFont="1" applyFill="1" applyBorder="1" applyAlignment="1">
      <alignment horizontal="center" vertical="center"/>
    </xf>
    <xf numFmtId="0" fontId="12" fillId="20" borderId="61" xfId="0" applyFont="1" applyFill="1" applyBorder="1" applyAlignment="1">
      <alignment horizontal="center" vertical="center"/>
    </xf>
    <xf numFmtId="0" fontId="12" fillId="20" borderId="62" xfId="0" applyFont="1" applyFill="1" applyBorder="1" applyAlignment="1">
      <alignment horizontal="center" vertical="center"/>
    </xf>
    <xf numFmtId="0" fontId="12" fillId="21" borderId="61" xfId="0" applyFont="1" applyFill="1" applyBorder="1" applyAlignment="1">
      <alignment horizontal="center" vertical="center"/>
    </xf>
    <xf numFmtId="0" fontId="12" fillId="20" borderId="45" xfId="0" applyFont="1" applyFill="1" applyBorder="1" applyAlignment="1">
      <alignment horizontal="center" vertical="center"/>
    </xf>
    <xf numFmtId="0" fontId="12" fillId="20" borderId="26" xfId="0" applyFont="1" applyFill="1" applyBorder="1" applyAlignment="1">
      <alignment horizontal="center" vertical="center"/>
    </xf>
    <xf numFmtId="0" fontId="31" fillId="22" borderId="3" xfId="0" applyFont="1" applyFill="1" applyBorder="1" applyAlignment="1">
      <alignment horizontal="center" vertical="center"/>
    </xf>
    <xf numFmtId="0" fontId="32" fillId="0" borderId="0" xfId="0" applyFont="1" applyAlignment="1">
      <alignment horizontal="right"/>
    </xf>
    <xf numFmtId="9" fontId="4" fillId="0" borderId="14" xfId="2" applyFont="1" applyBorder="1" applyAlignment="1">
      <alignment horizontal="center" vertical="center"/>
    </xf>
    <xf numFmtId="0" fontId="22" fillId="0" borderId="31" xfId="0" applyFont="1" applyBorder="1" applyAlignment="1">
      <alignment horizontal="center" vertical="center"/>
    </xf>
    <xf numFmtId="0" fontId="22" fillId="0" borderId="14" xfId="0" applyFont="1" applyBorder="1" applyAlignment="1">
      <alignment horizontal="center"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3" fillId="0" borderId="46" xfId="0" applyFont="1" applyBorder="1" applyAlignment="1">
      <alignment horizontal="center" vertical="center"/>
    </xf>
    <xf numFmtId="0" fontId="4" fillId="23" borderId="65" xfId="0" applyFont="1" applyFill="1" applyBorder="1" applyAlignment="1">
      <alignment vertical="center" wrapText="1"/>
    </xf>
    <xf numFmtId="9" fontId="4" fillId="0" borderId="2" xfId="2" applyFont="1" applyBorder="1" applyAlignment="1">
      <alignment horizontal="center" vertical="center"/>
    </xf>
    <xf numFmtId="0" fontId="22" fillId="0" borderId="33" xfId="0" applyFont="1" applyBorder="1" applyAlignment="1">
      <alignment horizontal="center" vertical="center"/>
    </xf>
    <xf numFmtId="0" fontId="22" fillId="0" borderId="2" xfId="0" applyFont="1" applyBorder="1" applyAlignment="1">
      <alignment horizontal="center" vertical="center"/>
    </xf>
    <xf numFmtId="0" fontId="22" fillId="0" borderId="47"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13" fillId="0" borderId="69" xfId="0" applyFont="1" applyBorder="1" applyAlignment="1">
      <alignment horizontal="center" vertical="center"/>
    </xf>
    <xf numFmtId="0" fontId="4" fillId="24" borderId="36" xfId="0" applyFont="1" applyFill="1" applyBorder="1" applyAlignment="1">
      <alignment vertical="center" wrapText="1"/>
    </xf>
    <xf numFmtId="0" fontId="4" fillId="25" borderId="36" xfId="0" applyFont="1" applyFill="1" applyBorder="1" applyAlignment="1">
      <alignment vertical="center" wrapText="1"/>
    </xf>
    <xf numFmtId="0" fontId="4" fillId="26" borderId="36" xfId="0" applyFont="1" applyFill="1" applyBorder="1" applyAlignment="1">
      <alignment vertical="center" wrapText="1"/>
    </xf>
    <xf numFmtId="9" fontId="4" fillId="0" borderId="70" xfId="2" applyFont="1" applyBorder="1" applyAlignment="1">
      <alignment horizontal="center" vertical="center"/>
    </xf>
    <xf numFmtId="0" fontId="22" fillId="0" borderId="32" xfId="0" applyFont="1" applyBorder="1" applyAlignment="1">
      <alignment horizontal="center" vertical="center"/>
    </xf>
    <xf numFmtId="0" fontId="22" fillId="0" borderId="69" xfId="0" applyFont="1" applyBorder="1" applyAlignment="1">
      <alignment horizontal="center" vertical="center"/>
    </xf>
    <xf numFmtId="0" fontId="22" fillId="0" borderId="71"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4" fillId="26" borderId="73" xfId="0" applyFont="1" applyFill="1" applyBorder="1" applyAlignment="1">
      <alignment vertical="center" wrapText="1"/>
    </xf>
    <xf numFmtId="0" fontId="8" fillId="8" borderId="14" xfId="0" applyFont="1" applyFill="1" applyBorder="1" applyAlignment="1">
      <alignment horizontal="center" vertical="center" wrapText="1"/>
    </xf>
    <xf numFmtId="0" fontId="2" fillId="0" borderId="38" xfId="0" applyFont="1" applyBorder="1" applyAlignment="1">
      <alignment horizontal="center" vertical="center"/>
    </xf>
    <xf numFmtId="0" fontId="2" fillId="25" borderId="63" xfId="0" applyFont="1" applyFill="1" applyBorder="1" applyAlignment="1">
      <alignment horizontal="center" vertical="center" wrapText="1"/>
    </xf>
    <xf numFmtId="0" fontId="3" fillId="0" borderId="74" xfId="0" applyFont="1" applyBorder="1" applyAlignment="1">
      <alignment horizontal="center" vertical="center" wrapText="1"/>
    </xf>
    <xf numFmtId="0" fontId="3" fillId="0" borderId="63" xfId="0" applyFont="1" applyBorder="1" applyAlignment="1">
      <alignment horizontal="center" vertical="center" wrapText="1"/>
    </xf>
    <xf numFmtId="0" fontId="5" fillId="27" borderId="74" xfId="0" applyFont="1" applyFill="1" applyBorder="1" applyAlignment="1">
      <alignment horizontal="center" vertical="center"/>
    </xf>
    <xf numFmtId="0" fontId="5" fillId="28" borderId="63" xfId="0" applyFont="1" applyFill="1" applyBorder="1" applyAlignment="1">
      <alignment horizontal="center" vertical="center"/>
    </xf>
    <xf numFmtId="0" fontId="3" fillId="0" borderId="46" xfId="0" applyFont="1" applyBorder="1" applyAlignment="1">
      <alignment horizontal="center" vertical="center" wrapText="1"/>
    </xf>
    <xf numFmtId="0" fontId="3" fillId="10" borderId="46" xfId="0" applyFont="1" applyFill="1" applyBorder="1" applyAlignment="1">
      <alignment horizontal="center" vertical="center"/>
    </xf>
    <xf numFmtId="0" fontId="3" fillId="11" borderId="63" xfId="0" applyFont="1" applyFill="1" applyBorder="1" applyAlignment="1">
      <alignment horizontal="center" vertical="center" wrapText="1"/>
    </xf>
    <xf numFmtId="164" fontId="9" fillId="29" borderId="75" xfId="0" applyNumberFormat="1" applyFont="1" applyFill="1" applyBorder="1" applyAlignment="1">
      <alignment horizontal="center" vertical="center" wrapText="1"/>
    </xf>
    <xf numFmtId="0" fontId="32" fillId="9" borderId="7"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31" fillId="24" borderId="76" xfId="0" applyFont="1" applyFill="1" applyBorder="1" applyAlignment="1">
      <alignment horizontal="center" vertical="center"/>
    </xf>
    <xf numFmtId="0" fontId="31" fillId="24" borderId="77" xfId="0" applyFont="1" applyFill="1" applyBorder="1" applyAlignment="1">
      <alignment horizontal="center" vertical="center"/>
    </xf>
    <xf numFmtId="0" fontId="31" fillId="24" borderId="76" xfId="0" applyFont="1" applyFill="1" applyBorder="1" applyAlignment="1">
      <alignment horizontal="center" vertical="center" wrapText="1"/>
    </xf>
    <xf numFmtId="0" fontId="31" fillId="24" borderId="77" xfId="0" applyFont="1" applyFill="1" applyBorder="1" applyAlignment="1">
      <alignment horizontal="center" vertical="center" wrapText="1"/>
    </xf>
    <xf numFmtId="0" fontId="31" fillId="24" borderId="21" xfId="0" applyFont="1" applyFill="1" applyBorder="1" applyAlignment="1">
      <alignment horizontal="center" vertical="center" wrapText="1"/>
    </xf>
    <xf numFmtId="164" fontId="9" fillId="29" borderId="78" xfId="0" applyNumberFormat="1" applyFont="1" applyFill="1" applyBorder="1" applyAlignment="1">
      <alignment horizontal="center" vertical="center" wrapText="1"/>
    </xf>
    <xf numFmtId="0" fontId="32" fillId="9" borderId="22" xfId="0" applyFont="1" applyFill="1" applyBorder="1" applyAlignment="1">
      <alignment horizontal="center" vertical="center"/>
    </xf>
    <xf numFmtId="0" fontId="33" fillId="0" borderId="16" xfId="0" applyFont="1" applyBorder="1" applyAlignment="1">
      <alignment horizontal="center"/>
    </xf>
    <xf numFmtId="0" fontId="33" fillId="0" borderId="17" xfId="0" applyFont="1" applyBorder="1" applyAlignment="1">
      <alignment horizontal="center"/>
    </xf>
    <xf numFmtId="0" fontId="33" fillId="0" borderId="18" xfId="0" applyFont="1" applyBorder="1" applyAlignment="1">
      <alignment horizontal="center"/>
    </xf>
  </cellXfs>
  <cellStyles count="5">
    <cellStyle name="Hipervínculo" xfId="3" builtinId="8"/>
    <cellStyle name="Millares" xfId="1" builtinId="3"/>
    <cellStyle name="Normal" xfId="0" builtinId="0"/>
    <cellStyle name="Normal 3" xfId="4"/>
    <cellStyle name="Porcentaje" xfId="2" builtinId="5"/>
  </cellStyles>
  <dxfs count="647">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backup\Historico%20Control%20Interno\7.%20Planes%20de%20Mejoramiento\2017%20PM%20y%20Soportes\3-SEGUIMIENTO%20POR%20HALLAZGO%202017%20PM-Dic-30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11\calidad\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PM FORMATO V1 Mar 2014"/>
      <sheetName val="recibo PM"/>
      <sheetName val="ControlCambiosHerra"/>
      <sheetName val="coherencia"/>
      <sheetName val="HyRsinplan"/>
    </sheetNames>
    <sheetDataSet>
      <sheetData sheetId="0">
        <row r="2">
          <cell r="A2" t="str">
            <v>Gestión Estratégica</v>
          </cell>
          <cell r="E2" t="str">
            <v>Contraloría</v>
          </cell>
        </row>
        <row r="3">
          <cell r="A3" t="str">
            <v>Comunicaciones</v>
          </cell>
          <cell r="E3" t="str">
            <v>Asesor Control Interno</v>
          </cell>
        </row>
        <row r="4">
          <cell r="A4" t="str">
            <v xml:space="preserve">Prevención del Daño Antijurídico y Representación Judicial </v>
          </cell>
          <cell r="E4" t="str">
            <v>Ana Sofía Estupiñan</v>
          </cell>
        </row>
        <row r="5">
          <cell r="A5" t="str">
            <v>Reasentamientos Humanos</v>
          </cell>
          <cell r="E5" t="str">
            <v>Gloria Marcela Luna</v>
          </cell>
        </row>
        <row r="6">
          <cell r="A6" t="str">
            <v>Mejoramiento de Vivienda</v>
          </cell>
          <cell r="E6" t="str">
            <v>María Gladys Ramírez Morato</v>
          </cell>
        </row>
        <row r="7">
          <cell r="A7" t="str">
            <v>Mejoramiento de Barrios</v>
          </cell>
          <cell r="E7" t="str">
            <v>María Helena Pedraza</v>
          </cell>
        </row>
        <row r="8">
          <cell r="A8" t="str">
            <v>Urbanizaciones y Titulación</v>
          </cell>
          <cell r="E8" t="str">
            <v>Mónica Andrea Bustamante Portela</v>
          </cell>
        </row>
        <row r="9">
          <cell r="A9" t="str">
            <v>Servicio al Ciudadano</v>
          </cell>
          <cell r="E9" t="str">
            <v>Ente Certificador</v>
          </cell>
        </row>
        <row r="10">
          <cell r="A10" t="str">
            <v xml:space="preserve">Administración y Control de Recursos </v>
          </cell>
          <cell r="E10" t="str">
            <v>Entes Externos</v>
          </cell>
        </row>
        <row r="11">
          <cell r="A11" t="str">
            <v xml:space="preserve">Administración de la Información </v>
          </cell>
          <cell r="E11" t="str">
            <v>Claudia Yanet D'antonio Adame</v>
          </cell>
        </row>
        <row r="12">
          <cell r="A12" t="str">
            <v xml:space="preserve">Adquisición de Bienes y Servicios </v>
          </cell>
          <cell r="E12" t="str">
            <v>Yenny Milena Villamil Guerrero</v>
          </cell>
        </row>
        <row r="13">
          <cell r="A13" t="str">
            <v xml:space="preserve">Gestión Humana </v>
          </cell>
          <cell r="E13" t="str">
            <v>Graciela Zabala Rico</v>
          </cell>
        </row>
        <row r="14">
          <cell r="A14" t="str">
            <v xml:space="preserve">Evaluación de la Gestión </v>
          </cell>
          <cell r="E14" t="str">
            <v>Fernando Reinoso Guerra</v>
          </cell>
        </row>
        <row r="15">
          <cell r="E15" t="str">
            <v>Carolina Montoya Duque</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file:///\\serv-cv11\calidad\1.%20PROCESO%20DE%20GESTI&#211;N%20ESTRAT&#201;GICA\MANUALES\208-PLA-Mn-06%20PLAN%20ESTRAT&#201;GICO%20DE%20LA%20CAJA%20DE%20LA%20VIVIENDA%20POPULAR"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7" tint="0.39997558519241921"/>
  </sheetPr>
  <dimension ref="A1:AE382"/>
  <sheetViews>
    <sheetView tabSelected="1" zoomScale="70" zoomScaleNormal="70" zoomScaleSheetLayoutView="80" workbookViewId="0">
      <pane ySplit="3" topLeftCell="A4" activePane="bottomLeft" state="frozen"/>
      <selection pane="bottomLeft" activeCell="N2" sqref="N2"/>
    </sheetView>
  </sheetViews>
  <sheetFormatPr baseColWidth="10" defaultColWidth="11.42578125" defaultRowHeight="14.25" x14ac:dyDescent="0.2"/>
  <cols>
    <col min="1" max="1" width="7.42578125" style="3" customWidth="1"/>
    <col min="2" max="2" width="17" style="3" customWidth="1"/>
    <col min="3" max="3" width="26.85546875" style="3" customWidth="1"/>
    <col min="4" max="4" width="13.5703125" style="8" customWidth="1"/>
    <col min="5" max="5" width="12.42578125" style="3" customWidth="1"/>
    <col min="6" max="6" width="14.140625" style="3" customWidth="1"/>
    <col min="7" max="7" width="11.5703125" style="7" customWidth="1"/>
    <col min="8" max="8" width="58.140625" style="6" customWidth="1"/>
    <col min="9" max="9" width="14.5703125" style="5" customWidth="1"/>
    <col min="10" max="10" width="11.42578125" style="3" customWidth="1"/>
    <col min="11" max="11" width="11.28515625" style="3" customWidth="1"/>
    <col min="12" max="12" width="12" style="3" customWidth="1"/>
    <col min="13" max="13" width="16" style="3" customWidth="1"/>
    <col min="14" max="14" width="19.7109375" style="3" customWidth="1"/>
    <col min="15" max="15" width="46.42578125" style="4" customWidth="1"/>
    <col min="16" max="16" width="13.42578125" style="3" customWidth="1"/>
    <col min="17" max="17" width="43.7109375" style="3" customWidth="1"/>
    <col min="18" max="18" width="10.5703125" style="3" customWidth="1"/>
    <col min="19" max="19" width="11.85546875" style="3" customWidth="1"/>
    <col min="20" max="20" width="52.42578125" style="3" customWidth="1"/>
    <col min="21" max="22" width="18.28515625" style="3" customWidth="1"/>
    <col min="23" max="23" width="25.85546875" style="3" customWidth="1"/>
    <col min="24" max="24" width="14.5703125" style="3" customWidth="1"/>
    <col min="25" max="25" width="11.42578125" style="3" customWidth="1"/>
    <col min="26" max="27" width="11.42578125" style="2" customWidth="1"/>
    <col min="28" max="28" width="11.42578125" style="1" customWidth="1"/>
    <col min="29" max="16384" width="11.42578125" style="1"/>
  </cols>
  <sheetData>
    <row r="1" spans="1:25" ht="39" thickBot="1" x14ac:dyDescent="0.25">
      <c r="A1" s="59"/>
      <c r="B1" s="323" t="s">
        <v>1081</v>
      </c>
      <c r="C1" s="333">
        <v>2017</v>
      </c>
      <c r="D1" s="332" t="s">
        <v>1080</v>
      </c>
      <c r="E1" s="328" t="s">
        <v>1080</v>
      </c>
      <c r="F1" s="18"/>
      <c r="G1" s="326"/>
      <c r="H1" s="102"/>
      <c r="I1" s="328" t="s">
        <v>1080</v>
      </c>
      <c r="J1" s="328" t="s">
        <v>1080</v>
      </c>
      <c r="K1" s="331" t="s">
        <v>1080</v>
      </c>
      <c r="L1" s="323"/>
      <c r="M1" s="330" t="s">
        <v>1079</v>
      </c>
      <c r="N1" s="329">
        <v>43099</v>
      </c>
      <c r="Q1" s="323"/>
      <c r="X1" s="328"/>
    </row>
    <row r="2" spans="1:25" ht="3.75" customHeight="1" thickBot="1" x14ac:dyDescent="0.25">
      <c r="B2" s="323"/>
      <c r="C2" s="323"/>
      <c r="D2" s="327"/>
      <c r="E2" s="323"/>
      <c r="F2" s="323"/>
      <c r="G2" s="326"/>
      <c r="H2" s="102"/>
      <c r="I2" s="325"/>
      <c r="J2" s="322"/>
      <c r="K2" s="323"/>
      <c r="L2" s="323"/>
      <c r="M2" s="323"/>
      <c r="N2" s="323"/>
      <c r="O2" s="324"/>
      <c r="P2" s="323"/>
      <c r="Q2" s="323"/>
      <c r="S2" s="323"/>
      <c r="X2" s="322"/>
    </row>
    <row r="3" spans="1:25" ht="75.75" thickBot="1" x14ac:dyDescent="0.25">
      <c r="A3" s="321" t="s">
        <v>1078</v>
      </c>
      <c r="B3" s="320" t="s">
        <v>25</v>
      </c>
      <c r="C3" s="320" t="s">
        <v>1077</v>
      </c>
      <c r="D3" s="319" t="s">
        <v>1076</v>
      </c>
      <c r="E3" s="318" t="s">
        <v>1075</v>
      </c>
      <c r="F3" s="309" t="s">
        <v>1074</v>
      </c>
      <c r="G3" s="317" t="s">
        <v>1073</v>
      </c>
      <c r="H3" s="316" t="s">
        <v>1072</v>
      </c>
      <c r="I3" s="306" t="s">
        <v>1071</v>
      </c>
      <c r="J3" s="315" t="s">
        <v>41</v>
      </c>
      <c r="K3" s="314" t="s">
        <v>1070</v>
      </c>
      <c r="L3" s="309" t="s">
        <v>1069</v>
      </c>
      <c r="M3" s="313" t="s">
        <v>1068</v>
      </c>
      <c r="N3" s="313" t="s">
        <v>1067</v>
      </c>
      <c r="O3" s="313" t="s">
        <v>1066</v>
      </c>
      <c r="P3" s="311" t="s">
        <v>1065</v>
      </c>
      <c r="Q3" s="310" t="s">
        <v>1064</v>
      </c>
      <c r="R3" s="312" t="s">
        <v>1063</v>
      </c>
      <c r="S3" s="311" t="s">
        <v>1062</v>
      </c>
      <c r="T3" s="310" t="s">
        <v>1061</v>
      </c>
      <c r="U3" s="309" t="s">
        <v>1060</v>
      </c>
      <c r="V3" s="308" t="s">
        <v>1059</v>
      </c>
      <c r="W3" s="307" t="s">
        <v>1058</v>
      </c>
      <c r="X3" s="306" t="s">
        <v>1057</v>
      </c>
      <c r="Y3" s="3" t="s">
        <v>1056</v>
      </c>
    </row>
    <row r="4" spans="1:25" ht="56.25" hidden="1" customHeight="1" thickTop="1" x14ac:dyDescent="0.2">
      <c r="A4" s="305">
        <v>1</v>
      </c>
      <c r="B4" s="304" t="s">
        <v>15</v>
      </c>
      <c r="C4" s="304" t="s">
        <v>1050</v>
      </c>
      <c r="D4" s="303" t="s">
        <v>37</v>
      </c>
      <c r="E4" s="302" t="s">
        <v>25</v>
      </c>
      <c r="F4" s="301" t="s">
        <v>431</v>
      </c>
      <c r="G4" s="300">
        <v>41626</v>
      </c>
      <c r="H4" s="299" t="s">
        <v>1049</v>
      </c>
      <c r="I4" s="298" t="s">
        <v>31</v>
      </c>
      <c r="J4" s="298" t="s">
        <v>32</v>
      </c>
      <c r="K4" s="297" t="s">
        <v>28</v>
      </c>
      <c r="L4" s="293">
        <v>41753</v>
      </c>
      <c r="M4" s="296" t="s">
        <v>21</v>
      </c>
      <c r="N4" s="296" t="s">
        <v>1048</v>
      </c>
      <c r="O4" s="296" t="s">
        <v>1055</v>
      </c>
      <c r="P4" s="293">
        <v>42551</v>
      </c>
      <c r="Q4" s="295" t="s">
        <v>1054</v>
      </c>
      <c r="R4" s="294" t="s">
        <v>16</v>
      </c>
      <c r="S4" s="293">
        <v>42733</v>
      </c>
      <c r="T4" s="292" t="s">
        <v>1053</v>
      </c>
      <c r="U4" s="290">
        <f>DAYS360(G4,L4,0)+1</f>
        <v>127</v>
      </c>
      <c r="V4" s="291" t="str">
        <f>IF(U4&gt;7,"Inoportuno",(IF(U4&lt;0,"No ha formulado PM","Oportuno")))</f>
        <v>Inoportuno</v>
      </c>
      <c r="W4" s="290">
        <f>DAYS360(P4,S4,0)+1</f>
        <v>180</v>
      </c>
      <c r="X4" s="289" t="s">
        <v>208</v>
      </c>
    </row>
    <row r="5" spans="1:25" ht="56.25" hidden="1" customHeight="1" x14ac:dyDescent="0.2">
      <c r="A5" s="17"/>
      <c r="B5" s="171" t="s">
        <v>15</v>
      </c>
      <c r="C5" s="171" t="s">
        <v>1050</v>
      </c>
      <c r="D5" s="215"/>
      <c r="E5" s="214"/>
      <c r="F5" s="172" t="s">
        <v>431</v>
      </c>
      <c r="G5" s="170">
        <v>41627</v>
      </c>
      <c r="H5" s="178" t="s">
        <v>1049</v>
      </c>
      <c r="I5" s="212"/>
      <c r="J5" s="212"/>
      <c r="K5" s="223"/>
      <c r="L5" s="170">
        <v>41753</v>
      </c>
      <c r="M5" s="171" t="s">
        <v>21</v>
      </c>
      <c r="N5" s="171" t="s">
        <v>1048</v>
      </c>
      <c r="O5" s="171" t="s">
        <v>1052</v>
      </c>
      <c r="P5" s="170">
        <v>42551</v>
      </c>
      <c r="Q5" s="173" t="s">
        <v>1051</v>
      </c>
      <c r="R5" s="17" t="s">
        <v>16</v>
      </c>
      <c r="S5" s="170">
        <v>42733</v>
      </c>
      <c r="T5" s="263" t="s">
        <v>1045</v>
      </c>
      <c r="U5" s="169">
        <f>DAYS360(G5,L5,0)+1</f>
        <v>126</v>
      </c>
      <c r="V5" s="177" t="str">
        <f>IF(U5&gt;7,"Inoportuno",(IF(U5&lt;0,"No ha formulado PM","Oportuno")))</f>
        <v>Inoportuno</v>
      </c>
      <c r="W5" s="169">
        <f>DAYS360(P5,S5,0)+1</f>
        <v>180</v>
      </c>
      <c r="X5" s="205" t="s">
        <v>208</v>
      </c>
    </row>
    <row r="6" spans="1:25" ht="56.25" hidden="1" customHeight="1" x14ac:dyDescent="0.2">
      <c r="A6" s="17"/>
      <c r="B6" s="171" t="s">
        <v>15</v>
      </c>
      <c r="C6" s="171" t="s">
        <v>1050</v>
      </c>
      <c r="D6" s="185"/>
      <c r="E6" s="184"/>
      <c r="F6" s="172" t="s">
        <v>431</v>
      </c>
      <c r="G6" s="170">
        <v>41628</v>
      </c>
      <c r="H6" s="178" t="s">
        <v>1049</v>
      </c>
      <c r="I6" s="181"/>
      <c r="J6" s="181"/>
      <c r="K6" s="180"/>
      <c r="L6" s="170">
        <v>41753</v>
      </c>
      <c r="M6" s="171" t="s">
        <v>21</v>
      </c>
      <c r="N6" s="171" t="s">
        <v>1048</v>
      </c>
      <c r="O6" s="171" t="s">
        <v>1047</v>
      </c>
      <c r="P6" s="170">
        <v>42551</v>
      </c>
      <c r="Q6" s="173" t="s">
        <v>1046</v>
      </c>
      <c r="R6" s="17" t="s">
        <v>16</v>
      </c>
      <c r="S6" s="170">
        <v>42733</v>
      </c>
      <c r="T6" s="263" t="s">
        <v>1045</v>
      </c>
      <c r="U6" s="169">
        <f>DAYS360(G4,L6,0)+1</f>
        <v>127</v>
      </c>
      <c r="V6" s="177" t="str">
        <f>IF(U6&gt;7,"Inoportuno",(IF(U6&lt;0,"No ha formulado PM","Oportuno")))</f>
        <v>Inoportuno</v>
      </c>
      <c r="W6" s="169">
        <f>DAYS360(P6,S6,0)+1</f>
        <v>180</v>
      </c>
      <c r="X6" s="205" t="s">
        <v>208</v>
      </c>
    </row>
    <row r="7" spans="1:25" ht="56.25" hidden="1" customHeight="1" x14ac:dyDescent="0.2">
      <c r="A7" s="17">
        <v>2</v>
      </c>
      <c r="B7" s="171" t="s">
        <v>9</v>
      </c>
      <c r="C7" s="171" t="s">
        <v>1044</v>
      </c>
      <c r="D7" s="179" t="s">
        <v>37</v>
      </c>
      <c r="E7" s="171" t="s">
        <v>25</v>
      </c>
      <c r="F7" s="172" t="s">
        <v>431</v>
      </c>
      <c r="G7" s="170">
        <v>41638</v>
      </c>
      <c r="H7" s="176" t="s">
        <v>1043</v>
      </c>
      <c r="I7" s="173" t="s">
        <v>31</v>
      </c>
      <c r="J7" s="173" t="s">
        <v>32</v>
      </c>
      <c r="K7" s="17" t="s">
        <v>28</v>
      </c>
      <c r="L7" s="170">
        <v>41970</v>
      </c>
      <c r="M7" s="171" t="s">
        <v>21</v>
      </c>
      <c r="N7" s="171" t="s">
        <v>131</v>
      </c>
      <c r="O7" s="239" t="s">
        <v>1042</v>
      </c>
      <c r="P7" s="170">
        <v>42734</v>
      </c>
      <c r="Q7" s="171" t="s">
        <v>1041</v>
      </c>
      <c r="R7" s="288" t="s">
        <v>16</v>
      </c>
      <c r="S7" s="170">
        <v>42934</v>
      </c>
      <c r="T7" s="17" t="s">
        <v>1040</v>
      </c>
      <c r="U7" s="169">
        <f>DAYS360(G7,L7,0)+1</f>
        <v>328</v>
      </c>
      <c r="V7" s="177" t="str">
        <f>IF(U7&gt;7,"Inoportuno",(IF(U7&lt;0,"No ha formulado PM","Oportuno")))</f>
        <v>Inoportuno</v>
      </c>
      <c r="W7" s="169">
        <f>DAYS360(P7,S7,0)+1</f>
        <v>199</v>
      </c>
      <c r="X7" s="205" t="s">
        <v>208</v>
      </c>
    </row>
    <row r="8" spans="1:25" ht="56.25" hidden="1" customHeight="1" x14ac:dyDescent="0.2">
      <c r="A8" s="266">
        <v>3</v>
      </c>
      <c r="B8" s="171" t="s">
        <v>12</v>
      </c>
      <c r="C8" s="171" t="s">
        <v>1039</v>
      </c>
      <c r="D8" s="179" t="s">
        <v>37</v>
      </c>
      <c r="E8" s="171" t="s">
        <v>25</v>
      </c>
      <c r="F8" s="172" t="s">
        <v>431</v>
      </c>
      <c r="G8" s="170">
        <v>41309</v>
      </c>
      <c r="H8" s="233" t="s">
        <v>1038</v>
      </c>
      <c r="I8" s="173" t="s">
        <v>31</v>
      </c>
      <c r="J8" s="173" t="s">
        <v>32</v>
      </c>
      <c r="K8" s="17" t="s">
        <v>28</v>
      </c>
      <c r="L8" s="170">
        <v>41410</v>
      </c>
      <c r="M8" s="171" t="s">
        <v>21</v>
      </c>
      <c r="N8" s="171" t="s">
        <v>1037</v>
      </c>
      <c r="O8" s="171" t="s">
        <v>1036</v>
      </c>
      <c r="P8" s="170">
        <v>41440</v>
      </c>
      <c r="Q8" s="244" t="s">
        <v>1035</v>
      </c>
      <c r="R8" s="17" t="s">
        <v>16</v>
      </c>
      <c r="S8" s="170">
        <v>42734</v>
      </c>
      <c r="T8" s="172" t="s">
        <v>1034</v>
      </c>
      <c r="U8" s="169">
        <f>DAYS360(G8,L8,0)+1</f>
        <v>103</v>
      </c>
      <c r="V8" s="177" t="str">
        <f>IF(U8&gt;7,"Inoportuno",(IF(U8&lt;0,"No ha formulado PM","Oportuno")))</f>
        <v>Inoportuno</v>
      </c>
      <c r="W8" s="169">
        <f>DAYS360(P8,S8,0)+1</f>
        <v>1276</v>
      </c>
      <c r="X8" s="205" t="s">
        <v>208</v>
      </c>
    </row>
    <row r="9" spans="1:25" ht="56.25" hidden="1" customHeight="1" thickTop="1" x14ac:dyDescent="0.2">
      <c r="A9" s="17">
        <v>4</v>
      </c>
      <c r="B9" s="171" t="s">
        <v>4</v>
      </c>
      <c r="C9" s="171" t="s">
        <v>1033</v>
      </c>
      <c r="D9" s="179" t="s">
        <v>37</v>
      </c>
      <c r="E9" s="171" t="s">
        <v>25</v>
      </c>
      <c r="F9" s="172" t="s">
        <v>431</v>
      </c>
      <c r="G9" s="170">
        <v>41453</v>
      </c>
      <c r="H9" s="233" t="s">
        <v>1032</v>
      </c>
      <c r="I9" s="173" t="s">
        <v>31</v>
      </c>
      <c r="J9" s="173" t="s">
        <v>32</v>
      </c>
      <c r="K9" s="220" t="s">
        <v>28</v>
      </c>
      <c r="L9" s="170">
        <v>41456</v>
      </c>
      <c r="M9" s="171" t="s">
        <v>22</v>
      </c>
      <c r="N9" s="171" t="s">
        <v>297</v>
      </c>
      <c r="O9" s="206" t="s">
        <v>1031</v>
      </c>
      <c r="P9" s="234">
        <v>42369</v>
      </c>
      <c r="Q9" s="244" t="s">
        <v>1030</v>
      </c>
      <c r="R9" s="17" t="s">
        <v>16</v>
      </c>
      <c r="S9" s="170">
        <v>42720</v>
      </c>
      <c r="T9" s="17" t="s">
        <v>184</v>
      </c>
      <c r="U9" s="169">
        <f>DAYS360(G9,L9,0)+1</f>
        <v>4</v>
      </c>
      <c r="V9" s="177" t="str">
        <f>IF(U9&gt;7,"Inoportuno",(IF(U9&lt;0,"No ha formulado PM","Oportuno")))</f>
        <v>Oportuno</v>
      </c>
      <c r="W9" s="169">
        <f>DAYS360(P9,S9,0)+1</f>
        <v>347</v>
      </c>
      <c r="X9" s="205" t="s">
        <v>208</v>
      </c>
    </row>
    <row r="10" spans="1:25" ht="56.25" customHeight="1" thickTop="1" x14ac:dyDescent="0.2">
      <c r="A10" s="17">
        <f>A9+1</f>
        <v>5</v>
      </c>
      <c r="B10" s="171" t="s">
        <v>7</v>
      </c>
      <c r="C10" s="171" t="s">
        <v>1029</v>
      </c>
      <c r="D10" s="179" t="s">
        <v>37</v>
      </c>
      <c r="E10" s="171" t="s">
        <v>25</v>
      </c>
      <c r="F10" s="172" t="s">
        <v>431</v>
      </c>
      <c r="G10" s="170">
        <v>41610</v>
      </c>
      <c r="H10" s="252" t="s">
        <v>1028</v>
      </c>
      <c r="I10" s="173" t="s">
        <v>31</v>
      </c>
      <c r="J10" s="173" t="s">
        <v>32</v>
      </c>
      <c r="K10" s="17" t="s">
        <v>28</v>
      </c>
      <c r="L10" s="170">
        <v>41726</v>
      </c>
      <c r="M10" s="171" t="s">
        <v>21</v>
      </c>
      <c r="N10" s="171" t="s">
        <v>270</v>
      </c>
      <c r="O10" s="206" t="s">
        <v>1027</v>
      </c>
      <c r="P10" s="170">
        <v>42004</v>
      </c>
      <c r="Q10" s="244" t="s">
        <v>1026</v>
      </c>
      <c r="R10" s="17" t="s">
        <v>16</v>
      </c>
      <c r="S10" s="170">
        <v>42962</v>
      </c>
      <c r="T10" s="171" t="s">
        <v>1020</v>
      </c>
      <c r="U10" s="169">
        <f>DAYS360(G10,L10,0)+1</f>
        <v>117</v>
      </c>
      <c r="V10" s="177" t="str">
        <f>IF(U10&gt;7,"Inoportuno",(IF(U10&lt;0,"No ha formulado PM","Oportuno")))</f>
        <v>Inoportuno</v>
      </c>
      <c r="W10" s="169">
        <f>DAYS360(P10,S10,0)+1</f>
        <v>946</v>
      </c>
      <c r="X10" s="205" t="s">
        <v>208</v>
      </c>
    </row>
    <row r="11" spans="1:25" ht="56.25" customHeight="1" x14ac:dyDescent="0.2">
      <c r="A11" s="17">
        <v>6</v>
      </c>
      <c r="B11" s="171" t="s">
        <v>7</v>
      </c>
      <c r="C11" s="171" t="s">
        <v>1025</v>
      </c>
      <c r="D11" s="179" t="s">
        <v>37</v>
      </c>
      <c r="E11" s="171" t="s">
        <v>25</v>
      </c>
      <c r="F11" s="172" t="s">
        <v>431</v>
      </c>
      <c r="G11" s="170">
        <v>41621</v>
      </c>
      <c r="H11" s="287" t="s">
        <v>1024</v>
      </c>
      <c r="I11" s="173" t="s">
        <v>31</v>
      </c>
      <c r="J11" s="173" t="s">
        <v>32</v>
      </c>
      <c r="K11" s="17" t="s">
        <v>28</v>
      </c>
      <c r="L11" s="170">
        <v>41711</v>
      </c>
      <c r="M11" s="171" t="s">
        <v>22</v>
      </c>
      <c r="N11" s="171" t="s">
        <v>1023</v>
      </c>
      <c r="O11" s="206" t="s">
        <v>1022</v>
      </c>
      <c r="P11" s="170">
        <v>42399</v>
      </c>
      <c r="Q11" s="171" t="s">
        <v>1021</v>
      </c>
      <c r="R11" s="17" t="s">
        <v>16</v>
      </c>
      <c r="S11" s="170">
        <v>42962</v>
      </c>
      <c r="T11" s="171" t="s">
        <v>1020</v>
      </c>
      <c r="U11" s="169">
        <f>DAYS360(G11,L11,0)+1</f>
        <v>91</v>
      </c>
      <c r="V11" s="177" t="str">
        <f>IF(U11&gt;7,"Inoportuno",(IF(U11&lt;0,"No ha formulado PM","Oportuno")))</f>
        <v>Inoportuno</v>
      </c>
      <c r="W11" s="169">
        <f>DAYS360(P11,S11,0)+1</f>
        <v>556</v>
      </c>
      <c r="X11" s="205" t="s">
        <v>208</v>
      </c>
    </row>
    <row r="12" spans="1:25" ht="72" hidden="1" customHeight="1" x14ac:dyDescent="0.2">
      <c r="A12" s="17">
        <v>7</v>
      </c>
      <c r="B12" s="171" t="s">
        <v>15</v>
      </c>
      <c r="C12" s="171" t="s">
        <v>1005</v>
      </c>
      <c r="D12" s="190" t="s">
        <v>37</v>
      </c>
      <c r="E12" s="189" t="s">
        <v>38</v>
      </c>
      <c r="F12" s="172" t="s">
        <v>388</v>
      </c>
      <c r="G12" s="170">
        <v>41689</v>
      </c>
      <c r="H12" s="286" t="s">
        <v>1004</v>
      </c>
      <c r="I12" s="187" t="s">
        <v>31</v>
      </c>
      <c r="J12" s="187" t="s">
        <v>32</v>
      </c>
      <c r="K12" s="186" t="s">
        <v>28</v>
      </c>
      <c r="L12" s="170">
        <v>41753</v>
      </c>
      <c r="M12" s="171" t="s">
        <v>21</v>
      </c>
      <c r="N12" s="285" t="s">
        <v>1003</v>
      </c>
      <c r="O12" s="206" t="s">
        <v>1019</v>
      </c>
      <c r="P12" s="170">
        <v>42063</v>
      </c>
      <c r="Q12" s="171" t="s">
        <v>1018</v>
      </c>
      <c r="R12" s="17" t="s">
        <v>16</v>
      </c>
      <c r="S12" s="170">
        <v>42509</v>
      </c>
      <c r="T12" s="171" t="s">
        <v>1017</v>
      </c>
      <c r="U12" s="169">
        <f>DAYS360(G12,L12,0)+1</f>
        <v>66</v>
      </c>
      <c r="V12" s="177" t="str">
        <f>IF(U12&gt;7,"Inoportuno",(IF(U12&lt;0,"No ha formulado PM","Oportuno")))</f>
        <v>Inoportuno</v>
      </c>
      <c r="W12" s="169">
        <f>DAYS360(P12,S12,0)+1</f>
        <v>440</v>
      </c>
      <c r="X12" s="205" t="s">
        <v>208</v>
      </c>
    </row>
    <row r="13" spans="1:25" ht="72" hidden="1" customHeight="1" x14ac:dyDescent="0.2">
      <c r="A13" s="17"/>
      <c r="B13" s="171" t="s">
        <v>15</v>
      </c>
      <c r="C13" s="171" t="s">
        <v>1005</v>
      </c>
      <c r="D13" s="215"/>
      <c r="E13" s="214"/>
      <c r="F13" s="172" t="s">
        <v>388</v>
      </c>
      <c r="G13" s="170">
        <v>41689</v>
      </c>
      <c r="H13" s="286" t="s">
        <v>1004</v>
      </c>
      <c r="I13" s="212"/>
      <c r="J13" s="212"/>
      <c r="K13" s="223"/>
      <c r="L13" s="170">
        <v>41753</v>
      </c>
      <c r="M13" s="171" t="s">
        <v>21</v>
      </c>
      <c r="N13" s="285" t="s">
        <v>1003</v>
      </c>
      <c r="O13" s="206" t="s">
        <v>1016</v>
      </c>
      <c r="P13" s="170">
        <v>42094</v>
      </c>
      <c r="Q13" s="171" t="s">
        <v>1015</v>
      </c>
      <c r="R13" s="17" t="s">
        <v>16</v>
      </c>
      <c r="S13" s="170">
        <v>42509</v>
      </c>
      <c r="T13" s="171" t="s">
        <v>1014</v>
      </c>
      <c r="U13" s="169">
        <f>DAYS360(G13,L13,0)+1</f>
        <v>66</v>
      </c>
      <c r="V13" s="177" t="str">
        <f>IF(U13&gt;7,"Inoportuno",(IF(U13&lt;0,"No ha formulado PM","Oportuno")))</f>
        <v>Inoportuno</v>
      </c>
      <c r="W13" s="169">
        <f>DAYS360(P13,S13,0)+1</f>
        <v>410</v>
      </c>
      <c r="X13" s="205" t="s">
        <v>208</v>
      </c>
    </row>
    <row r="14" spans="1:25" ht="70.5" hidden="1" customHeight="1" x14ac:dyDescent="0.2">
      <c r="A14" s="17"/>
      <c r="B14" s="171" t="s">
        <v>15</v>
      </c>
      <c r="C14" s="171" t="s">
        <v>1005</v>
      </c>
      <c r="D14" s="215"/>
      <c r="E14" s="214"/>
      <c r="F14" s="172" t="s">
        <v>388</v>
      </c>
      <c r="G14" s="170">
        <v>41689</v>
      </c>
      <c r="H14" s="286" t="s">
        <v>1004</v>
      </c>
      <c r="I14" s="212"/>
      <c r="J14" s="212"/>
      <c r="K14" s="223"/>
      <c r="L14" s="170">
        <v>41753</v>
      </c>
      <c r="M14" s="171" t="s">
        <v>21</v>
      </c>
      <c r="N14" s="285" t="s">
        <v>1003</v>
      </c>
      <c r="O14" s="206" t="s">
        <v>1013</v>
      </c>
      <c r="P14" s="170">
        <v>41820</v>
      </c>
      <c r="Q14" s="171" t="s">
        <v>1012</v>
      </c>
      <c r="R14" s="17" t="s">
        <v>16</v>
      </c>
      <c r="S14" s="170">
        <v>42733</v>
      </c>
      <c r="T14" s="171" t="s">
        <v>1009</v>
      </c>
      <c r="U14" s="169">
        <f>DAYS360(G14,L14,0)+1</f>
        <v>66</v>
      </c>
      <c r="V14" s="177" t="str">
        <f>IF(U14&gt;7,"Inoportuno",(IF(U14&lt;0,"No ha formulado PM","Oportuno")))</f>
        <v>Inoportuno</v>
      </c>
      <c r="W14" s="169">
        <f>DAYS360(P14,S14,0)+1</f>
        <v>900</v>
      </c>
      <c r="X14" s="205" t="s">
        <v>208</v>
      </c>
    </row>
    <row r="15" spans="1:25" ht="66.75" hidden="1" customHeight="1" x14ac:dyDescent="0.2">
      <c r="A15" s="17"/>
      <c r="B15" s="171" t="s">
        <v>15</v>
      </c>
      <c r="C15" s="171" t="s">
        <v>1005</v>
      </c>
      <c r="D15" s="215"/>
      <c r="E15" s="214"/>
      <c r="F15" s="172" t="s">
        <v>388</v>
      </c>
      <c r="G15" s="170">
        <v>41689</v>
      </c>
      <c r="H15" s="286" t="s">
        <v>1004</v>
      </c>
      <c r="I15" s="212"/>
      <c r="J15" s="212"/>
      <c r="K15" s="223"/>
      <c r="L15" s="170">
        <v>41753</v>
      </c>
      <c r="M15" s="171" t="s">
        <v>21</v>
      </c>
      <c r="N15" s="285" t="s">
        <v>1003</v>
      </c>
      <c r="O15" s="206" t="s">
        <v>1011</v>
      </c>
      <c r="P15" s="170">
        <v>41820</v>
      </c>
      <c r="Q15" s="171" t="s">
        <v>1010</v>
      </c>
      <c r="R15" s="17" t="s">
        <v>16</v>
      </c>
      <c r="S15" s="170">
        <v>42733</v>
      </c>
      <c r="T15" s="171" t="s">
        <v>1009</v>
      </c>
      <c r="U15" s="169">
        <f>DAYS360(G15,L15,0)+1</f>
        <v>66</v>
      </c>
      <c r="V15" s="177" t="str">
        <f>IF(U15&gt;7,"Inoportuno",(IF(U15&lt;0,"No ha formulado PM","Oportuno")))</f>
        <v>Inoportuno</v>
      </c>
      <c r="W15" s="169">
        <f>DAYS360(P15,S15,0)+1</f>
        <v>900</v>
      </c>
      <c r="X15" s="205" t="s">
        <v>208</v>
      </c>
    </row>
    <row r="16" spans="1:25" ht="65.25" hidden="1" customHeight="1" x14ac:dyDescent="0.2">
      <c r="A16" s="17"/>
      <c r="B16" s="171" t="s">
        <v>15</v>
      </c>
      <c r="C16" s="171" t="s">
        <v>1005</v>
      </c>
      <c r="D16" s="215"/>
      <c r="E16" s="214"/>
      <c r="F16" s="172" t="s">
        <v>388</v>
      </c>
      <c r="G16" s="170">
        <v>41689</v>
      </c>
      <c r="H16" s="286" t="s">
        <v>1004</v>
      </c>
      <c r="I16" s="212"/>
      <c r="J16" s="212"/>
      <c r="K16" s="223"/>
      <c r="L16" s="170">
        <v>41753</v>
      </c>
      <c r="M16" s="171" t="s">
        <v>21</v>
      </c>
      <c r="N16" s="285" t="s">
        <v>1003</v>
      </c>
      <c r="O16" s="206" t="s">
        <v>1008</v>
      </c>
      <c r="P16" s="170">
        <v>41820</v>
      </c>
      <c r="Q16" s="171" t="s">
        <v>1007</v>
      </c>
      <c r="R16" s="17" t="s">
        <v>16</v>
      </c>
      <c r="S16" s="170">
        <v>42509</v>
      </c>
      <c r="T16" s="171" t="s">
        <v>1006</v>
      </c>
      <c r="U16" s="169">
        <f>DAYS360(G16,L16,0)+1</f>
        <v>66</v>
      </c>
      <c r="V16" s="177" t="str">
        <f>IF(U16&gt;7,"Inoportuno",(IF(U16&lt;0,"No ha formulado PM","Oportuno")))</f>
        <v>Inoportuno</v>
      </c>
      <c r="W16" s="169">
        <f>DAYS360(P16,S16,0)+1</f>
        <v>680</v>
      </c>
      <c r="X16" s="205" t="s">
        <v>208</v>
      </c>
    </row>
    <row r="17" spans="1:24" ht="69" hidden="1" customHeight="1" x14ac:dyDescent="0.2">
      <c r="A17" s="17"/>
      <c r="B17" s="171" t="s">
        <v>15</v>
      </c>
      <c r="C17" s="171" t="s">
        <v>1005</v>
      </c>
      <c r="D17" s="185"/>
      <c r="E17" s="184"/>
      <c r="F17" s="172" t="s">
        <v>388</v>
      </c>
      <c r="G17" s="170">
        <v>41694</v>
      </c>
      <c r="H17" s="286" t="s">
        <v>1004</v>
      </c>
      <c r="I17" s="181"/>
      <c r="J17" s="181"/>
      <c r="K17" s="180"/>
      <c r="L17" s="170">
        <v>41753</v>
      </c>
      <c r="M17" s="171" t="s">
        <v>21</v>
      </c>
      <c r="N17" s="285" t="s">
        <v>1003</v>
      </c>
      <c r="O17" s="206" t="s">
        <v>1002</v>
      </c>
      <c r="P17" s="170">
        <v>41820</v>
      </c>
      <c r="Q17" s="171" t="s">
        <v>1001</v>
      </c>
      <c r="R17" s="17" t="s">
        <v>16</v>
      </c>
      <c r="S17" s="170">
        <v>42509</v>
      </c>
      <c r="T17" s="171" t="s">
        <v>1000</v>
      </c>
      <c r="U17" s="169">
        <f>DAYS360(G12,L12,0)+1</f>
        <v>66</v>
      </c>
      <c r="V17" s="177" t="str">
        <f>IF(U17&gt;7,"Inoportuno",(IF(U17&lt;0,"No ha formulado PM","Oportuno")))</f>
        <v>Inoportuno</v>
      </c>
      <c r="W17" s="169">
        <f>DAYS360(P17,S17,0)+1</f>
        <v>680</v>
      </c>
      <c r="X17" s="205" t="s">
        <v>208</v>
      </c>
    </row>
    <row r="18" spans="1:24" ht="56.25" hidden="1" customHeight="1" x14ac:dyDescent="0.2">
      <c r="A18" s="17">
        <v>8</v>
      </c>
      <c r="B18" s="171" t="s">
        <v>15</v>
      </c>
      <c r="C18" s="171" t="s">
        <v>997</v>
      </c>
      <c r="D18" s="284" t="s">
        <v>37</v>
      </c>
      <c r="E18" s="189" t="s">
        <v>38</v>
      </c>
      <c r="F18" s="172" t="s">
        <v>388</v>
      </c>
      <c r="G18" s="170">
        <v>41634</v>
      </c>
      <c r="H18" s="277" t="s">
        <v>996</v>
      </c>
      <c r="I18" s="187" t="s">
        <v>31</v>
      </c>
      <c r="J18" s="187" t="s">
        <v>32</v>
      </c>
      <c r="K18" s="186" t="s">
        <v>28</v>
      </c>
      <c r="L18" s="170">
        <v>41753</v>
      </c>
      <c r="M18" s="171" t="s">
        <v>22</v>
      </c>
      <c r="N18" s="171" t="s">
        <v>995</v>
      </c>
      <c r="O18" s="206" t="s">
        <v>999</v>
      </c>
      <c r="P18" s="170">
        <v>41789</v>
      </c>
      <c r="Q18" s="171" t="s">
        <v>998</v>
      </c>
      <c r="R18" s="17" t="s">
        <v>16</v>
      </c>
      <c r="S18" s="170">
        <v>42886</v>
      </c>
      <c r="T18" s="17" t="s">
        <v>677</v>
      </c>
      <c r="U18" s="169">
        <f>DAYS360(G13,L13,0)+1</f>
        <v>66</v>
      </c>
      <c r="V18" s="177" t="str">
        <f>IF(U18&gt;7,"Inoportuno",(IF(U18&lt;0,"No ha formulado PM","Oportuno")))</f>
        <v>Inoportuno</v>
      </c>
      <c r="W18" s="169">
        <f>DAYS360(P18,S18,0)+1</f>
        <v>1081</v>
      </c>
      <c r="X18" s="205" t="s">
        <v>208</v>
      </c>
    </row>
    <row r="19" spans="1:24" ht="56.25" hidden="1" customHeight="1" x14ac:dyDescent="0.2">
      <c r="A19" s="17"/>
      <c r="B19" s="171" t="s">
        <v>15</v>
      </c>
      <c r="C19" s="171" t="s">
        <v>997</v>
      </c>
      <c r="D19" s="283"/>
      <c r="E19" s="184"/>
      <c r="F19" s="172" t="s">
        <v>388</v>
      </c>
      <c r="G19" s="170">
        <v>41634</v>
      </c>
      <c r="H19" s="233" t="s">
        <v>996</v>
      </c>
      <c r="I19" s="181"/>
      <c r="J19" s="181"/>
      <c r="K19" s="180"/>
      <c r="L19" s="170">
        <v>41753</v>
      </c>
      <c r="M19" s="171" t="s">
        <v>21</v>
      </c>
      <c r="N19" s="171" t="s">
        <v>995</v>
      </c>
      <c r="O19" s="206" t="s">
        <v>994</v>
      </c>
      <c r="P19" s="170">
        <v>42004</v>
      </c>
      <c r="Q19" s="171" t="s">
        <v>993</v>
      </c>
      <c r="R19" s="17" t="s">
        <v>16</v>
      </c>
      <c r="S19" s="170">
        <v>42733</v>
      </c>
      <c r="T19" s="171" t="s">
        <v>992</v>
      </c>
      <c r="U19" s="169">
        <f>DAYS360(G18,L19,0)+1</f>
        <v>119</v>
      </c>
      <c r="V19" s="177" t="s">
        <v>345</v>
      </c>
      <c r="W19" s="169">
        <f>DAYS360(P19,S19,0)+1</f>
        <v>720</v>
      </c>
      <c r="X19" s="205" t="s">
        <v>208</v>
      </c>
    </row>
    <row r="20" spans="1:24" ht="120" hidden="1" customHeight="1" x14ac:dyDescent="0.2">
      <c r="A20" s="17">
        <v>9</v>
      </c>
      <c r="B20" s="171" t="s">
        <v>15</v>
      </c>
      <c r="C20" s="171" t="s">
        <v>991</v>
      </c>
      <c r="D20" s="179" t="s">
        <v>37</v>
      </c>
      <c r="E20" s="171" t="s">
        <v>38</v>
      </c>
      <c r="F20" s="172" t="s">
        <v>388</v>
      </c>
      <c r="G20" s="170">
        <v>41506</v>
      </c>
      <c r="H20" s="178" t="s">
        <v>990</v>
      </c>
      <c r="I20" s="173" t="s">
        <v>31</v>
      </c>
      <c r="J20" s="173" t="s">
        <v>32</v>
      </c>
      <c r="K20" s="17" t="s">
        <v>28</v>
      </c>
      <c r="L20" s="170">
        <v>41513</v>
      </c>
      <c r="M20" s="171" t="s">
        <v>21</v>
      </c>
      <c r="N20" s="171" t="s">
        <v>134</v>
      </c>
      <c r="O20" s="206" t="s">
        <v>989</v>
      </c>
      <c r="P20" s="170">
        <v>42035</v>
      </c>
      <c r="Q20" s="171" t="s">
        <v>988</v>
      </c>
      <c r="R20" s="17" t="s">
        <v>16</v>
      </c>
      <c r="S20" s="170">
        <v>42733</v>
      </c>
      <c r="T20" s="171" t="s">
        <v>987</v>
      </c>
      <c r="U20" s="169">
        <f>DAYS360(G20,L20,0)+1</f>
        <v>8</v>
      </c>
      <c r="V20" s="177" t="str">
        <f>IF(U20&gt;7,"Inoportuno",(IF(U20&lt;0,"No ha formulado PM","Oportuno")))</f>
        <v>Inoportuno</v>
      </c>
      <c r="W20" s="169">
        <f>DAYS360(P20,S20,0)+1</f>
        <v>690</v>
      </c>
      <c r="X20" s="205" t="s">
        <v>208</v>
      </c>
    </row>
    <row r="21" spans="1:24" ht="56.25" hidden="1" customHeight="1" x14ac:dyDescent="0.2">
      <c r="A21" s="17">
        <f>+A20+1</f>
        <v>10</v>
      </c>
      <c r="B21" s="171" t="s">
        <v>15</v>
      </c>
      <c r="C21" s="171" t="s">
        <v>986</v>
      </c>
      <c r="D21" s="179" t="s">
        <v>35</v>
      </c>
      <c r="E21" s="171" t="s">
        <v>38</v>
      </c>
      <c r="F21" s="172" t="s">
        <v>388</v>
      </c>
      <c r="G21" s="170">
        <v>41313</v>
      </c>
      <c r="H21" s="178" t="s">
        <v>985</v>
      </c>
      <c r="I21" s="173" t="s">
        <v>31</v>
      </c>
      <c r="J21" s="173" t="s">
        <v>32</v>
      </c>
      <c r="K21" s="17" t="s">
        <v>28</v>
      </c>
      <c r="L21" s="170">
        <v>41324</v>
      </c>
      <c r="M21" s="171" t="s">
        <v>21</v>
      </c>
      <c r="N21" s="171" t="s">
        <v>984</v>
      </c>
      <c r="O21" s="206" t="s">
        <v>983</v>
      </c>
      <c r="P21" s="170">
        <v>42369</v>
      </c>
      <c r="Q21" s="173" t="s">
        <v>982</v>
      </c>
      <c r="R21" s="17" t="s">
        <v>16</v>
      </c>
      <c r="S21" s="170">
        <v>42509</v>
      </c>
      <c r="T21" s="171" t="s">
        <v>981</v>
      </c>
      <c r="U21" s="169">
        <f>DAYS360(G21,L21,0)+1</f>
        <v>12</v>
      </c>
      <c r="V21" s="177" t="str">
        <f>IF(U21&gt;7,"Inoportuno",(IF(U21&lt;0,"No ha formulado PM","Oportuno")))</f>
        <v>Inoportuno</v>
      </c>
      <c r="W21" s="169">
        <f>DAYS360(P21,S21,0)+1</f>
        <v>140</v>
      </c>
      <c r="X21" s="205" t="s">
        <v>208</v>
      </c>
    </row>
    <row r="22" spans="1:24" ht="56.25" hidden="1" customHeight="1" x14ac:dyDescent="0.2">
      <c r="A22" s="17">
        <f>+A21+1</f>
        <v>11</v>
      </c>
      <c r="B22" s="171" t="s">
        <v>15</v>
      </c>
      <c r="C22" s="171" t="s">
        <v>956</v>
      </c>
      <c r="D22" s="179" t="s">
        <v>37</v>
      </c>
      <c r="E22" s="171" t="s">
        <v>38</v>
      </c>
      <c r="F22" s="172" t="s">
        <v>388</v>
      </c>
      <c r="G22" s="170">
        <v>41534</v>
      </c>
      <c r="H22" s="233" t="s">
        <v>980</v>
      </c>
      <c r="I22" s="173" t="s">
        <v>31</v>
      </c>
      <c r="J22" s="173" t="s">
        <v>32</v>
      </c>
      <c r="K22" s="17" t="s">
        <v>28</v>
      </c>
      <c r="L22" s="170">
        <v>41541</v>
      </c>
      <c r="M22" s="171" t="s">
        <v>21</v>
      </c>
      <c r="N22" s="171" t="s">
        <v>979</v>
      </c>
      <c r="O22" s="206" t="s">
        <v>978</v>
      </c>
      <c r="P22" s="170">
        <v>42094</v>
      </c>
      <c r="Q22" s="171" t="s">
        <v>977</v>
      </c>
      <c r="R22" s="17" t="s">
        <v>16</v>
      </c>
      <c r="S22" s="170">
        <v>42733</v>
      </c>
      <c r="T22" s="171" t="s">
        <v>976</v>
      </c>
      <c r="U22" s="169">
        <f>DAYS360(G22,L22,0)+1</f>
        <v>8</v>
      </c>
      <c r="V22" s="177" t="str">
        <f>IF(U22&gt;7,"Inoportuno",(IF(U22&lt;0,"No ha formulado PM","Oportuno")))</f>
        <v>Inoportuno</v>
      </c>
      <c r="W22" s="169">
        <f>DAYS360(P22,S22,0)+1</f>
        <v>630</v>
      </c>
      <c r="X22" s="205" t="s">
        <v>208</v>
      </c>
    </row>
    <row r="23" spans="1:24" ht="56.25" hidden="1" customHeight="1" x14ac:dyDescent="0.2">
      <c r="A23" s="17">
        <f>+A22+1</f>
        <v>12</v>
      </c>
      <c r="B23" s="171" t="s">
        <v>15</v>
      </c>
      <c r="C23" s="171" t="s">
        <v>956</v>
      </c>
      <c r="D23" s="179" t="s">
        <v>37</v>
      </c>
      <c r="E23" s="171" t="s">
        <v>38</v>
      </c>
      <c r="F23" s="172" t="s">
        <v>388</v>
      </c>
      <c r="G23" s="170">
        <v>41534</v>
      </c>
      <c r="H23" s="233" t="s">
        <v>975</v>
      </c>
      <c r="I23" s="173" t="s">
        <v>31</v>
      </c>
      <c r="J23" s="173" t="s">
        <v>32</v>
      </c>
      <c r="K23" s="17" t="s">
        <v>28</v>
      </c>
      <c r="L23" s="170">
        <v>41541</v>
      </c>
      <c r="M23" s="171" t="s">
        <v>21</v>
      </c>
      <c r="N23" s="171" t="s">
        <v>974</v>
      </c>
      <c r="O23" s="206" t="s">
        <v>973</v>
      </c>
      <c r="P23" s="170">
        <v>42094</v>
      </c>
      <c r="Q23" s="171" t="s">
        <v>972</v>
      </c>
      <c r="R23" s="17" t="s">
        <v>16</v>
      </c>
      <c r="S23" s="170">
        <v>42733</v>
      </c>
      <c r="T23" s="171" t="s">
        <v>971</v>
      </c>
      <c r="U23" s="169">
        <f>DAYS360(G23,L23,0)+1</f>
        <v>8</v>
      </c>
      <c r="V23" s="177" t="str">
        <f>IF(U23&gt;7,"Inoportuno",(IF(U23&lt;0,"No ha formulado PM","Oportuno")))</f>
        <v>Inoportuno</v>
      </c>
      <c r="W23" s="169">
        <f>DAYS360(P23,S23,0)+1</f>
        <v>630</v>
      </c>
      <c r="X23" s="205" t="s">
        <v>208</v>
      </c>
    </row>
    <row r="24" spans="1:24" ht="56.25" hidden="1" customHeight="1" x14ac:dyDescent="0.2">
      <c r="A24" s="17">
        <f>+A23+1</f>
        <v>13</v>
      </c>
      <c r="B24" s="171" t="s">
        <v>15</v>
      </c>
      <c r="C24" s="171" t="s">
        <v>956</v>
      </c>
      <c r="D24" s="179" t="s">
        <v>37</v>
      </c>
      <c r="E24" s="171" t="s">
        <v>38</v>
      </c>
      <c r="F24" s="172" t="s">
        <v>388</v>
      </c>
      <c r="G24" s="170">
        <v>41534</v>
      </c>
      <c r="H24" s="233" t="s">
        <v>970</v>
      </c>
      <c r="I24" s="173" t="s">
        <v>31</v>
      </c>
      <c r="J24" s="173" t="s">
        <v>32</v>
      </c>
      <c r="K24" s="17" t="s">
        <v>28</v>
      </c>
      <c r="L24" s="170">
        <v>41541</v>
      </c>
      <c r="M24" s="171" t="s">
        <v>22</v>
      </c>
      <c r="N24" s="171" t="s">
        <v>193</v>
      </c>
      <c r="O24" s="206" t="s">
        <v>969</v>
      </c>
      <c r="P24" s="170">
        <v>42369</v>
      </c>
      <c r="Q24" s="171" t="s">
        <v>968</v>
      </c>
      <c r="R24" s="17" t="s">
        <v>16</v>
      </c>
      <c r="S24" s="170">
        <v>42733</v>
      </c>
      <c r="T24" s="171" t="s">
        <v>967</v>
      </c>
      <c r="U24" s="169">
        <f>DAYS360(G24,L24,0)+1</f>
        <v>8</v>
      </c>
      <c r="V24" s="177" t="str">
        <f>IF(U24&gt;7,"Inoportuno",(IF(U24&lt;0,"No ha formulado PM","Oportuno")))</f>
        <v>Inoportuno</v>
      </c>
      <c r="W24" s="169">
        <f>DAYS360(P24,S24,0)+1</f>
        <v>360</v>
      </c>
      <c r="X24" s="205" t="s">
        <v>208</v>
      </c>
    </row>
    <row r="25" spans="1:24" ht="56.25" hidden="1" customHeight="1" x14ac:dyDescent="0.2">
      <c r="A25" s="17">
        <f>+A24+1</f>
        <v>14</v>
      </c>
      <c r="B25" s="171" t="s">
        <v>15</v>
      </c>
      <c r="C25" s="171" t="s">
        <v>956</v>
      </c>
      <c r="D25" s="179" t="s">
        <v>37</v>
      </c>
      <c r="E25" s="171" t="s">
        <v>38</v>
      </c>
      <c r="F25" s="172" t="s">
        <v>388</v>
      </c>
      <c r="G25" s="170">
        <v>41534</v>
      </c>
      <c r="H25" s="233" t="s">
        <v>966</v>
      </c>
      <c r="I25" s="173" t="s">
        <v>31</v>
      </c>
      <c r="J25" s="173" t="s">
        <v>32</v>
      </c>
      <c r="K25" s="17" t="s">
        <v>28</v>
      </c>
      <c r="L25" s="170">
        <v>41541</v>
      </c>
      <c r="M25" s="171" t="s">
        <v>22</v>
      </c>
      <c r="N25" s="171" t="s">
        <v>965</v>
      </c>
      <c r="O25" s="206" t="s">
        <v>964</v>
      </c>
      <c r="P25" s="170">
        <v>42185</v>
      </c>
      <c r="Q25" s="171" t="s">
        <v>963</v>
      </c>
      <c r="R25" s="17" t="s">
        <v>16</v>
      </c>
      <c r="S25" s="282">
        <v>42509</v>
      </c>
      <c r="T25" s="171" t="s">
        <v>962</v>
      </c>
      <c r="U25" s="169">
        <f>DAYS360(G25,L25,0)+1</f>
        <v>8</v>
      </c>
      <c r="V25" s="177" t="str">
        <f>IF(U25&gt;7,"Inoportuno",(IF(U25&lt;0,"No ha formulado PM","Oportuno")))</f>
        <v>Inoportuno</v>
      </c>
      <c r="W25" s="169">
        <f>DAYS360(P25,S25,0)+1</f>
        <v>320</v>
      </c>
      <c r="X25" s="205" t="s">
        <v>208</v>
      </c>
    </row>
    <row r="26" spans="1:24" ht="56.25" hidden="1" customHeight="1" x14ac:dyDescent="0.2">
      <c r="A26" s="17">
        <f>+A25+1</f>
        <v>15</v>
      </c>
      <c r="B26" s="171" t="s">
        <v>15</v>
      </c>
      <c r="C26" s="171" t="s">
        <v>956</v>
      </c>
      <c r="D26" s="179" t="s">
        <v>37</v>
      </c>
      <c r="E26" s="171" t="s">
        <v>38</v>
      </c>
      <c r="F26" s="172" t="s">
        <v>388</v>
      </c>
      <c r="G26" s="170">
        <v>41534</v>
      </c>
      <c r="H26" s="233" t="s">
        <v>961</v>
      </c>
      <c r="I26" s="173" t="s">
        <v>31</v>
      </c>
      <c r="J26" s="173" t="s">
        <v>32</v>
      </c>
      <c r="K26" s="17" t="s">
        <v>28</v>
      </c>
      <c r="L26" s="170">
        <v>41541</v>
      </c>
      <c r="M26" s="171" t="s">
        <v>21</v>
      </c>
      <c r="N26" s="171" t="s">
        <v>960</v>
      </c>
      <c r="O26" s="206" t="s">
        <v>959</v>
      </c>
      <c r="P26" s="170">
        <v>42094</v>
      </c>
      <c r="Q26" s="171" t="s">
        <v>958</v>
      </c>
      <c r="R26" s="17" t="s">
        <v>16</v>
      </c>
      <c r="S26" s="170">
        <v>42733</v>
      </c>
      <c r="T26" s="171" t="s">
        <v>957</v>
      </c>
      <c r="U26" s="169">
        <f>DAYS360(G26,L26,0)+1</f>
        <v>8</v>
      </c>
      <c r="V26" s="177" t="str">
        <f>IF(U26&gt;7,"Inoportuno",(IF(U26&lt;0,"No ha formulado PM","Oportuno")))</f>
        <v>Inoportuno</v>
      </c>
      <c r="W26" s="169">
        <f>DAYS360(P26,S26,0)+1</f>
        <v>630</v>
      </c>
      <c r="X26" s="205" t="s">
        <v>208</v>
      </c>
    </row>
    <row r="27" spans="1:24" ht="56.25" hidden="1" customHeight="1" x14ac:dyDescent="0.2">
      <c r="A27" s="17">
        <f>+A26+1</f>
        <v>16</v>
      </c>
      <c r="B27" s="171" t="s">
        <v>15</v>
      </c>
      <c r="C27" s="171" t="s">
        <v>956</v>
      </c>
      <c r="D27" s="179" t="s">
        <v>37</v>
      </c>
      <c r="E27" s="171" t="s">
        <v>38</v>
      </c>
      <c r="F27" s="172" t="s">
        <v>388</v>
      </c>
      <c r="G27" s="170">
        <v>41534</v>
      </c>
      <c r="H27" s="233" t="s">
        <v>955</v>
      </c>
      <c r="I27" s="173" t="s">
        <v>31</v>
      </c>
      <c r="J27" s="173" t="s">
        <v>32</v>
      </c>
      <c r="K27" s="17" t="s">
        <v>28</v>
      </c>
      <c r="L27" s="170">
        <v>41541</v>
      </c>
      <c r="M27" s="171" t="s">
        <v>22</v>
      </c>
      <c r="N27" s="171" t="s">
        <v>954</v>
      </c>
      <c r="O27" s="206" t="s">
        <v>953</v>
      </c>
      <c r="P27" s="170">
        <v>42185</v>
      </c>
      <c r="Q27" s="171" t="s">
        <v>952</v>
      </c>
      <c r="R27" s="17" t="s">
        <v>16</v>
      </c>
      <c r="S27" s="170">
        <v>42509</v>
      </c>
      <c r="T27" s="171" t="s">
        <v>951</v>
      </c>
      <c r="U27" s="169">
        <f>DAYS360(G27,L27,0)+1</f>
        <v>8</v>
      </c>
      <c r="V27" s="177" t="str">
        <f>IF(U27&gt;7,"Inoportuno",(IF(U27&lt;0,"No ha formulado PM","Oportuno")))</f>
        <v>Inoportuno</v>
      </c>
      <c r="W27" s="169">
        <f>DAYS360(P27,S27,0)+1</f>
        <v>320</v>
      </c>
      <c r="X27" s="205" t="s">
        <v>208</v>
      </c>
    </row>
    <row r="28" spans="1:24" ht="69" hidden="1" customHeight="1" x14ac:dyDescent="0.2">
      <c r="A28" s="17">
        <v>17</v>
      </c>
      <c r="B28" s="171" t="s">
        <v>11</v>
      </c>
      <c r="C28" s="171" t="s">
        <v>55</v>
      </c>
      <c r="D28" s="190" t="s">
        <v>37</v>
      </c>
      <c r="E28" s="189" t="s">
        <v>25</v>
      </c>
      <c r="F28" s="172" t="s">
        <v>388</v>
      </c>
      <c r="G28" s="170">
        <v>41596</v>
      </c>
      <c r="H28" s="178" t="s">
        <v>942</v>
      </c>
      <c r="I28" s="187" t="s">
        <v>31</v>
      </c>
      <c r="J28" s="187" t="s">
        <v>32</v>
      </c>
      <c r="K28" s="186" t="s">
        <v>28</v>
      </c>
      <c r="L28" s="170">
        <v>42130</v>
      </c>
      <c r="M28" s="171" t="s">
        <v>21</v>
      </c>
      <c r="N28" s="174" t="s">
        <v>950</v>
      </c>
      <c r="O28" s="206" t="s">
        <v>949</v>
      </c>
      <c r="P28" s="236">
        <v>42185</v>
      </c>
      <c r="Q28" s="171" t="s">
        <v>948</v>
      </c>
      <c r="R28" s="17" t="s">
        <v>16</v>
      </c>
      <c r="S28" s="170">
        <v>42451</v>
      </c>
      <c r="T28" s="281" t="s">
        <v>939</v>
      </c>
      <c r="U28" s="169">
        <f>DAYS360(G28,L28,0)+1</f>
        <v>529</v>
      </c>
      <c r="V28" s="177" t="str">
        <f>IF(U28&gt;7,"Inoportuno",(IF(U28&lt;0,"No ha formulado PM","Oportuno")))</f>
        <v>Inoportuno</v>
      </c>
      <c r="W28" s="169">
        <f>DAYS360(P28,S28,0)+1</f>
        <v>263</v>
      </c>
      <c r="X28" s="205" t="s">
        <v>208</v>
      </c>
    </row>
    <row r="29" spans="1:24" ht="69" hidden="1" customHeight="1" x14ac:dyDescent="0.2">
      <c r="A29" s="17"/>
      <c r="B29" s="171" t="s">
        <v>11</v>
      </c>
      <c r="C29" s="171" t="s">
        <v>55</v>
      </c>
      <c r="D29" s="215"/>
      <c r="E29" s="214"/>
      <c r="F29" s="172" t="s">
        <v>388</v>
      </c>
      <c r="G29" s="170">
        <v>41596</v>
      </c>
      <c r="H29" s="178" t="s">
        <v>942</v>
      </c>
      <c r="I29" s="212"/>
      <c r="J29" s="212"/>
      <c r="K29" s="223"/>
      <c r="L29" s="170">
        <v>42130</v>
      </c>
      <c r="M29" s="171" t="s">
        <v>21</v>
      </c>
      <c r="N29" s="178" t="s">
        <v>947</v>
      </c>
      <c r="O29" s="206" t="s">
        <v>946</v>
      </c>
      <c r="P29" s="236">
        <v>42185</v>
      </c>
      <c r="Q29" s="172" t="s">
        <v>945</v>
      </c>
      <c r="R29" s="17" t="s">
        <v>16</v>
      </c>
      <c r="S29" s="170">
        <v>42451</v>
      </c>
      <c r="T29" s="281" t="s">
        <v>939</v>
      </c>
      <c r="U29" s="169">
        <f>DAYS360(G29,L29,0)+1</f>
        <v>529</v>
      </c>
      <c r="V29" s="177" t="str">
        <f>IF(U29&gt;7,"Inoportuno",(IF(U29&lt;0,"No ha formulado PM","Oportuno")))</f>
        <v>Inoportuno</v>
      </c>
      <c r="W29" s="169">
        <f>DAYS360(P29,S29,0)+1</f>
        <v>263</v>
      </c>
      <c r="X29" s="205" t="s">
        <v>208</v>
      </c>
    </row>
    <row r="30" spans="1:24" ht="68.25" hidden="1" customHeight="1" x14ac:dyDescent="0.2">
      <c r="A30" s="17"/>
      <c r="B30" s="171" t="s">
        <v>11</v>
      </c>
      <c r="C30" s="171" t="s">
        <v>55</v>
      </c>
      <c r="D30" s="215"/>
      <c r="E30" s="214"/>
      <c r="F30" s="172" t="s">
        <v>388</v>
      </c>
      <c r="G30" s="170">
        <v>41596</v>
      </c>
      <c r="H30" s="178" t="s">
        <v>942</v>
      </c>
      <c r="I30" s="212"/>
      <c r="J30" s="212"/>
      <c r="K30" s="223"/>
      <c r="L30" s="170">
        <v>42130</v>
      </c>
      <c r="M30" s="171" t="s">
        <v>21</v>
      </c>
      <c r="N30" s="178" t="s">
        <v>110</v>
      </c>
      <c r="O30" s="206" t="s">
        <v>944</v>
      </c>
      <c r="P30" s="236">
        <v>42185</v>
      </c>
      <c r="Q30" s="171" t="s">
        <v>943</v>
      </c>
      <c r="R30" s="17" t="s">
        <v>16</v>
      </c>
      <c r="S30" s="170">
        <v>42451</v>
      </c>
      <c r="T30" s="281" t="s">
        <v>939</v>
      </c>
      <c r="U30" s="169">
        <f>DAYS360(G30,L30,0)+1</f>
        <v>529</v>
      </c>
      <c r="V30" s="177" t="str">
        <f>IF(U30&gt;7,"Inoportuno",(IF(U30&lt;0,"No ha formulado PM","Oportuno")))</f>
        <v>Inoportuno</v>
      </c>
      <c r="W30" s="169">
        <f>DAYS360(P30,S30,0)+1</f>
        <v>263</v>
      </c>
      <c r="X30" s="205" t="s">
        <v>208</v>
      </c>
    </row>
    <row r="31" spans="1:24" ht="69" hidden="1" customHeight="1" x14ac:dyDescent="0.2">
      <c r="A31" s="17"/>
      <c r="B31" s="171" t="s">
        <v>11</v>
      </c>
      <c r="C31" s="171" t="s">
        <v>55</v>
      </c>
      <c r="D31" s="185"/>
      <c r="E31" s="184"/>
      <c r="F31" s="172" t="s">
        <v>388</v>
      </c>
      <c r="G31" s="170">
        <v>41596</v>
      </c>
      <c r="H31" s="178" t="s">
        <v>942</v>
      </c>
      <c r="I31" s="181"/>
      <c r="J31" s="181"/>
      <c r="K31" s="180"/>
      <c r="L31" s="170">
        <v>42130</v>
      </c>
      <c r="M31" s="171" t="s">
        <v>21</v>
      </c>
      <c r="N31" s="178" t="s">
        <v>670</v>
      </c>
      <c r="O31" s="206" t="s">
        <v>941</v>
      </c>
      <c r="P31" s="236">
        <v>42185</v>
      </c>
      <c r="Q31" s="171" t="s">
        <v>940</v>
      </c>
      <c r="R31" s="17" t="s">
        <v>16</v>
      </c>
      <c r="S31" s="170">
        <v>42451</v>
      </c>
      <c r="T31" s="281" t="s">
        <v>939</v>
      </c>
      <c r="U31" s="169">
        <f>DAYS360(G28,L28,0)+1</f>
        <v>529</v>
      </c>
      <c r="V31" s="177" t="str">
        <f>IF(U31&gt;7,"Inoportuno",(IF(U31&lt;0,"No ha formulado PM","Oportuno")))</f>
        <v>Inoportuno</v>
      </c>
      <c r="W31" s="169">
        <f>DAYS360(P31,S31,0)+1</f>
        <v>263</v>
      </c>
      <c r="X31" s="205" t="s">
        <v>208</v>
      </c>
    </row>
    <row r="32" spans="1:24" ht="89.25" hidden="1" customHeight="1" x14ac:dyDescent="0.2">
      <c r="A32" s="17">
        <v>18</v>
      </c>
      <c r="B32" s="178" t="s">
        <v>904</v>
      </c>
      <c r="C32" s="171" t="s">
        <v>930</v>
      </c>
      <c r="D32" s="280" t="s">
        <v>37</v>
      </c>
      <c r="E32" s="263" t="s">
        <v>25</v>
      </c>
      <c r="F32" s="172" t="s">
        <v>686</v>
      </c>
      <c r="G32" s="278">
        <v>41135</v>
      </c>
      <c r="H32" s="178" t="s">
        <v>938</v>
      </c>
      <c r="I32" s="279" t="s">
        <v>31</v>
      </c>
      <c r="J32" s="173" t="s">
        <v>32</v>
      </c>
      <c r="K32" s="17" t="s">
        <v>28</v>
      </c>
      <c r="L32" s="234">
        <v>41165</v>
      </c>
      <c r="M32" s="171" t="s">
        <v>22</v>
      </c>
      <c r="N32" s="171" t="s">
        <v>937</v>
      </c>
      <c r="O32" s="206" t="s">
        <v>936</v>
      </c>
      <c r="P32" s="236">
        <v>41455</v>
      </c>
      <c r="Q32" s="171" t="s">
        <v>935</v>
      </c>
      <c r="R32" s="266" t="s">
        <v>16</v>
      </c>
      <c r="S32" s="236">
        <v>42508</v>
      </c>
      <c r="T32" s="171" t="s">
        <v>934</v>
      </c>
      <c r="U32" s="169">
        <f>DAYS360(G32,L32,0)+1</f>
        <v>30</v>
      </c>
      <c r="V32" s="177" t="str">
        <f>IF(U32&gt;7,"Inoportuno",(IF(U32&lt;0,"No ha formulado PM","Oportuno")))</f>
        <v>Inoportuno</v>
      </c>
      <c r="W32" s="169">
        <f>DAYS360(P32,S32,0)+1</f>
        <v>1039</v>
      </c>
      <c r="X32" s="205" t="s">
        <v>208</v>
      </c>
    </row>
    <row r="33" spans="1:24" ht="84.75" hidden="1" customHeight="1" x14ac:dyDescent="0.2">
      <c r="A33" s="17">
        <v>19</v>
      </c>
      <c r="B33" s="178" t="s">
        <v>904</v>
      </c>
      <c r="C33" s="171" t="s">
        <v>930</v>
      </c>
      <c r="D33" s="190" t="s">
        <v>37</v>
      </c>
      <c r="E33" s="189" t="s">
        <v>25</v>
      </c>
      <c r="F33" s="172" t="s">
        <v>686</v>
      </c>
      <c r="G33" s="278">
        <v>42480</v>
      </c>
      <c r="H33" s="176" t="s">
        <v>929</v>
      </c>
      <c r="I33" s="187" t="s">
        <v>31</v>
      </c>
      <c r="J33" s="187" t="s">
        <v>32</v>
      </c>
      <c r="K33" s="186" t="s">
        <v>28</v>
      </c>
      <c r="L33" s="234">
        <v>42508</v>
      </c>
      <c r="M33" s="171" t="s">
        <v>21</v>
      </c>
      <c r="N33" s="171" t="s">
        <v>379</v>
      </c>
      <c r="O33" s="206" t="s">
        <v>933</v>
      </c>
      <c r="P33" s="236">
        <v>42735</v>
      </c>
      <c r="Q33" s="171" t="s">
        <v>932</v>
      </c>
      <c r="R33" s="266" t="s">
        <v>16</v>
      </c>
      <c r="S33" s="236">
        <v>43039</v>
      </c>
      <c r="T33" s="266" t="s">
        <v>926</v>
      </c>
      <c r="U33" s="169">
        <f>DAYS360(G33,L33,0)+1</f>
        <v>29</v>
      </c>
      <c r="V33" s="177" t="str">
        <f>IF(U33&gt;7,"Inoportuno",(IF(U33&lt;0,"No ha formulado PM","Oportuno")))</f>
        <v>Inoportuno</v>
      </c>
      <c r="W33" s="169">
        <f>DAYS360(P33,S33,0)+1</f>
        <v>301</v>
      </c>
      <c r="X33" s="205" t="s">
        <v>208</v>
      </c>
    </row>
    <row r="34" spans="1:24" ht="63.75" hidden="1" customHeight="1" x14ac:dyDescent="0.2">
      <c r="A34" s="17"/>
      <c r="B34" s="178" t="s">
        <v>904</v>
      </c>
      <c r="C34" s="171" t="s">
        <v>930</v>
      </c>
      <c r="D34" s="215"/>
      <c r="E34" s="214"/>
      <c r="F34" s="172" t="s">
        <v>686</v>
      </c>
      <c r="G34" s="278">
        <v>42480</v>
      </c>
      <c r="H34" s="176" t="s">
        <v>929</v>
      </c>
      <c r="I34" s="212"/>
      <c r="J34" s="212"/>
      <c r="K34" s="223"/>
      <c r="L34" s="234">
        <v>42508</v>
      </c>
      <c r="M34" s="171" t="s">
        <v>21</v>
      </c>
      <c r="N34" s="171" t="s">
        <v>379</v>
      </c>
      <c r="O34" s="206" t="s">
        <v>931</v>
      </c>
      <c r="P34" s="236">
        <v>42735</v>
      </c>
      <c r="Q34" s="171" t="s">
        <v>927</v>
      </c>
      <c r="R34" s="266" t="s">
        <v>16</v>
      </c>
      <c r="S34" s="236">
        <v>43039</v>
      </c>
      <c r="T34" s="266" t="s">
        <v>926</v>
      </c>
      <c r="U34" s="169">
        <f>DAYS360(G34,L34,0)+1</f>
        <v>29</v>
      </c>
      <c r="V34" s="177" t="str">
        <f>IF(U34&gt;7,"Inoportuno",(IF(U34&lt;0,"No ha formulado PM","Oportuno")))</f>
        <v>Inoportuno</v>
      </c>
      <c r="W34" s="169">
        <f>DAYS360(P34,S34,0)+1</f>
        <v>301</v>
      </c>
      <c r="X34" s="205" t="s">
        <v>208</v>
      </c>
    </row>
    <row r="35" spans="1:24" ht="64.5" hidden="1" customHeight="1" x14ac:dyDescent="0.2">
      <c r="A35" s="17"/>
      <c r="B35" s="178" t="s">
        <v>904</v>
      </c>
      <c r="C35" s="171" t="s">
        <v>930</v>
      </c>
      <c r="D35" s="185"/>
      <c r="E35" s="184"/>
      <c r="F35" s="172" t="s">
        <v>686</v>
      </c>
      <c r="G35" s="278">
        <v>42480</v>
      </c>
      <c r="H35" s="176" t="s">
        <v>929</v>
      </c>
      <c r="I35" s="181"/>
      <c r="J35" s="181"/>
      <c r="K35" s="180"/>
      <c r="L35" s="234">
        <v>42508</v>
      </c>
      <c r="M35" s="171" t="s">
        <v>21</v>
      </c>
      <c r="N35" s="171" t="s">
        <v>379</v>
      </c>
      <c r="O35" s="206" t="s">
        <v>928</v>
      </c>
      <c r="P35" s="236">
        <v>42735</v>
      </c>
      <c r="Q35" s="171" t="s">
        <v>927</v>
      </c>
      <c r="R35" s="266" t="s">
        <v>16</v>
      </c>
      <c r="S35" s="236">
        <v>43039</v>
      </c>
      <c r="T35" s="266" t="s">
        <v>926</v>
      </c>
      <c r="U35" s="169">
        <f>DAYS360(G33,L33,0)+1</f>
        <v>29</v>
      </c>
      <c r="V35" s="177" t="str">
        <f>IF(U35&gt;7,"Inoportuno",(IF(U35&lt;0,"No ha formulado PM","Oportuno")))</f>
        <v>Inoportuno</v>
      </c>
      <c r="W35" s="169">
        <f>DAYS360(P35,S35,0)+1</f>
        <v>301</v>
      </c>
      <c r="X35" s="205" t="s">
        <v>208</v>
      </c>
    </row>
    <row r="36" spans="1:24" ht="59.25" hidden="1" customHeight="1" x14ac:dyDescent="0.2">
      <c r="A36" s="17">
        <v>20</v>
      </c>
      <c r="B36" s="171" t="s">
        <v>904</v>
      </c>
      <c r="C36" s="171" t="s">
        <v>903</v>
      </c>
      <c r="D36" s="179" t="s">
        <v>37</v>
      </c>
      <c r="E36" s="171" t="s">
        <v>25</v>
      </c>
      <c r="F36" s="172" t="s">
        <v>431</v>
      </c>
      <c r="G36" s="170">
        <v>41425</v>
      </c>
      <c r="H36" s="178" t="s">
        <v>925</v>
      </c>
      <c r="I36" s="173" t="s">
        <v>31</v>
      </c>
      <c r="J36" s="173" t="s">
        <v>32</v>
      </c>
      <c r="K36" s="17" t="s">
        <v>28</v>
      </c>
      <c r="L36" s="170">
        <v>41457</v>
      </c>
      <c r="M36" s="171" t="s">
        <v>22</v>
      </c>
      <c r="N36" s="171" t="s">
        <v>379</v>
      </c>
      <c r="O36" s="206" t="s">
        <v>924</v>
      </c>
      <c r="P36" s="236">
        <v>42369</v>
      </c>
      <c r="Q36" s="171" t="s">
        <v>923</v>
      </c>
      <c r="R36" s="266" t="s">
        <v>16</v>
      </c>
      <c r="S36" s="236">
        <v>42480</v>
      </c>
      <c r="T36" s="171" t="s">
        <v>922</v>
      </c>
      <c r="U36" s="169">
        <f>DAYS360(G36,L36,0)+1</f>
        <v>33</v>
      </c>
      <c r="V36" s="177" t="str">
        <f>IF(U36&gt;7,"Inoportuno",(IF(U36&lt;0,"No ha formulado PM","Oportuno")))</f>
        <v>Inoportuno</v>
      </c>
      <c r="W36" s="169">
        <f>DAYS360(P36,S36,0)+1</f>
        <v>111</v>
      </c>
      <c r="X36" s="205" t="s">
        <v>208</v>
      </c>
    </row>
    <row r="37" spans="1:24" ht="56.25" hidden="1" customHeight="1" x14ac:dyDescent="0.2">
      <c r="A37" s="17">
        <f>+A36+1</f>
        <v>21</v>
      </c>
      <c r="B37" s="171" t="s">
        <v>904</v>
      </c>
      <c r="C37" s="171" t="s">
        <v>903</v>
      </c>
      <c r="D37" s="179" t="s">
        <v>37</v>
      </c>
      <c r="E37" s="171" t="s">
        <v>25</v>
      </c>
      <c r="F37" s="172" t="s">
        <v>431</v>
      </c>
      <c r="G37" s="170">
        <v>41425</v>
      </c>
      <c r="H37" s="176" t="s">
        <v>921</v>
      </c>
      <c r="I37" s="173" t="s">
        <v>31</v>
      </c>
      <c r="J37" s="173" t="s">
        <v>32</v>
      </c>
      <c r="K37" s="17" t="s">
        <v>28</v>
      </c>
      <c r="L37" s="170">
        <v>41457</v>
      </c>
      <c r="M37" s="171" t="s">
        <v>21</v>
      </c>
      <c r="N37" s="171" t="s">
        <v>920</v>
      </c>
      <c r="O37" s="206" t="s">
        <v>919</v>
      </c>
      <c r="P37" s="236">
        <v>42531</v>
      </c>
      <c r="Q37" s="171" t="s">
        <v>918</v>
      </c>
      <c r="R37" s="266" t="s">
        <v>16</v>
      </c>
      <c r="S37" s="236">
        <v>43039</v>
      </c>
      <c r="T37" s="266" t="s">
        <v>917</v>
      </c>
      <c r="U37" s="169">
        <f>DAYS360(G37,L37,0)+1</f>
        <v>33</v>
      </c>
      <c r="V37" s="177" t="str">
        <f>IF(U37&gt;7,"Inoportuno",(IF(U37&lt;0,"No ha formulado PM","Oportuno")))</f>
        <v>Inoportuno</v>
      </c>
      <c r="W37" s="169">
        <f>DAYS360(P37,S37,0)+1</f>
        <v>502</v>
      </c>
      <c r="X37" s="205" t="s">
        <v>208</v>
      </c>
    </row>
    <row r="38" spans="1:24" ht="63" hidden="1" customHeight="1" x14ac:dyDescent="0.2">
      <c r="A38" s="17">
        <f>+A37+1</f>
        <v>22</v>
      </c>
      <c r="B38" s="178" t="s">
        <v>904</v>
      </c>
      <c r="C38" s="171" t="s">
        <v>903</v>
      </c>
      <c r="D38" s="179" t="s">
        <v>37</v>
      </c>
      <c r="E38" s="171" t="s">
        <v>25</v>
      </c>
      <c r="F38" s="172" t="s">
        <v>431</v>
      </c>
      <c r="G38" s="170">
        <v>41425</v>
      </c>
      <c r="H38" s="178" t="s">
        <v>916</v>
      </c>
      <c r="I38" s="173" t="s">
        <v>31</v>
      </c>
      <c r="J38" s="173" t="s">
        <v>32</v>
      </c>
      <c r="K38" s="17" t="s">
        <v>28</v>
      </c>
      <c r="L38" s="170">
        <v>41457</v>
      </c>
      <c r="M38" s="171" t="s">
        <v>21</v>
      </c>
      <c r="N38" s="171" t="s">
        <v>379</v>
      </c>
      <c r="O38" s="206" t="s">
        <v>915</v>
      </c>
      <c r="P38" s="236">
        <v>41639</v>
      </c>
      <c r="Q38" s="171" t="s">
        <v>914</v>
      </c>
      <c r="R38" s="266" t="s">
        <v>16</v>
      </c>
      <c r="S38" s="236">
        <v>42480</v>
      </c>
      <c r="T38" s="252" t="s">
        <v>913</v>
      </c>
      <c r="U38" s="169">
        <f>DAYS360(G38,L38,0)+1</f>
        <v>33</v>
      </c>
      <c r="V38" s="177" t="str">
        <f>IF(U38&gt;7,"Inoportuno",(IF(U38&lt;0,"No ha formulado PM","Oportuno")))</f>
        <v>Inoportuno</v>
      </c>
      <c r="W38" s="169">
        <f>DAYS360(P38,S38,0)+1</f>
        <v>831</v>
      </c>
      <c r="X38" s="205" t="s">
        <v>208</v>
      </c>
    </row>
    <row r="39" spans="1:24" ht="56.25" hidden="1" customHeight="1" x14ac:dyDescent="0.2">
      <c r="A39" s="17">
        <f>+A38+1</f>
        <v>23</v>
      </c>
      <c r="B39" s="178" t="s">
        <v>904</v>
      </c>
      <c r="C39" s="171" t="s">
        <v>903</v>
      </c>
      <c r="D39" s="179" t="s">
        <v>37</v>
      </c>
      <c r="E39" s="171" t="s">
        <v>25</v>
      </c>
      <c r="F39" s="172" t="s">
        <v>431</v>
      </c>
      <c r="G39" s="170">
        <v>41425</v>
      </c>
      <c r="H39" s="178" t="s">
        <v>912</v>
      </c>
      <c r="I39" s="173" t="s">
        <v>31</v>
      </c>
      <c r="J39" s="173" t="s">
        <v>32</v>
      </c>
      <c r="K39" s="17" t="s">
        <v>28</v>
      </c>
      <c r="L39" s="170">
        <v>41457</v>
      </c>
      <c r="M39" s="171" t="s">
        <v>22</v>
      </c>
      <c r="N39" s="171" t="s">
        <v>379</v>
      </c>
      <c r="O39" s="206" t="s">
        <v>911</v>
      </c>
      <c r="P39" s="236">
        <v>41517</v>
      </c>
      <c r="Q39" s="171" t="s">
        <v>910</v>
      </c>
      <c r="R39" s="266" t="s">
        <v>16</v>
      </c>
      <c r="S39" s="236">
        <v>42480</v>
      </c>
      <c r="T39" s="171" t="s">
        <v>909</v>
      </c>
      <c r="U39" s="169">
        <f>DAYS360(G39,L39,0)+1</f>
        <v>33</v>
      </c>
      <c r="V39" s="177" t="str">
        <f>IF(U39&gt;7,"Inoportuno",(IF(U39&lt;0,"No ha formulado PM","Oportuno")))</f>
        <v>Inoportuno</v>
      </c>
      <c r="W39" s="169">
        <f>DAYS360(P39,S39,0)+1</f>
        <v>951</v>
      </c>
      <c r="X39" s="205" t="s">
        <v>208</v>
      </c>
    </row>
    <row r="40" spans="1:24" ht="72" hidden="1" customHeight="1" x14ac:dyDescent="0.2">
      <c r="A40" s="17">
        <f>+A39+1</f>
        <v>24</v>
      </c>
      <c r="B40" s="171" t="s">
        <v>904</v>
      </c>
      <c r="C40" s="171" t="s">
        <v>903</v>
      </c>
      <c r="D40" s="179" t="s">
        <v>37</v>
      </c>
      <c r="E40" s="171" t="s">
        <v>25</v>
      </c>
      <c r="F40" s="172" t="s">
        <v>431</v>
      </c>
      <c r="G40" s="170">
        <v>41425</v>
      </c>
      <c r="H40" s="178" t="s">
        <v>908</v>
      </c>
      <c r="I40" s="173" t="s">
        <v>31</v>
      </c>
      <c r="J40" s="173" t="s">
        <v>32</v>
      </c>
      <c r="K40" s="17" t="s">
        <v>28</v>
      </c>
      <c r="L40" s="170">
        <v>41457</v>
      </c>
      <c r="M40" s="171" t="s">
        <v>21</v>
      </c>
      <c r="N40" s="171" t="s">
        <v>379</v>
      </c>
      <c r="O40" s="206" t="s">
        <v>907</v>
      </c>
      <c r="P40" s="236">
        <v>42735</v>
      </c>
      <c r="Q40" s="171" t="s">
        <v>906</v>
      </c>
      <c r="R40" s="266" t="s">
        <v>16</v>
      </c>
      <c r="S40" s="236">
        <v>42731</v>
      </c>
      <c r="T40" s="171" t="s">
        <v>905</v>
      </c>
      <c r="U40" s="169">
        <f>DAYS360(G40,L40,0)+1</f>
        <v>33</v>
      </c>
      <c r="V40" s="177" t="str">
        <f>IF(U40&gt;7,"Inoportuno",(IF(U40&lt;0,"No ha formulado PM","Oportuno")))</f>
        <v>Inoportuno</v>
      </c>
      <c r="W40" s="169">
        <f>DAYS360(P40,S40,0)+1</f>
        <v>-2</v>
      </c>
      <c r="X40" s="205" t="s">
        <v>208</v>
      </c>
    </row>
    <row r="41" spans="1:24" ht="87" hidden="1" customHeight="1" x14ac:dyDescent="0.2">
      <c r="A41" s="17">
        <f>+A40+1</f>
        <v>25</v>
      </c>
      <c r="B41" s="171" t="s">
        <v>904</v>
      </c>
      <c r="C41" s="171" t="s">
        <v>903</v>
      </c>
      <c r="D41" s="179" t="s">
        <v>37</v>
      </c>
      <c r="E41" s="171" t="s">
        <v>25</v>
      </c>
      <c r="F41" s="172" t="s">
        <v>431</v>
      </c>
      <c r="G41" s="170">
        <v>41425</v>
      </c>
      <c r="H41" s="176" t="s">
        <v>902</v>
      </c>
      <c r="I41" s="173" t="s">
        <v>31</v>
      </c>
      <c r="J41" s="173" t="s">
        <v>32</v>
      </c>
      <c r="K41" s="17" t="s">
        <v>28</v>
      </c>
      <c r="L41" s="170">
        <v>41457</v>
      </c>
      <c r="M41" s="171" t="s">
        <v>21</v>
      </c>
      <c r="N41" s="171" t="s">
        <v>901</v>
      </c>
      <c r="O41" s="206" t="s">
        <v>900</v>
      </c>
      <c r="P41" s="236">
        <v>42735</v>
      </c>
      <c r="Q41" s="171" t="s">
        <v>899</v>
      </c>
      <c r="R41" s="266" t="s">
        <v>16</v>
      </c>
      <c r="S41" s="236">
        <v>43039</v>
      </c>
      <c r="T41" s="266" t="s">
        <v>898</v>
      </c>
      <c r="U41" s="169">
        <f>DAYS360(G41,L41,0)+1</f>
        <v>33</v>
      </c>
      <c r="V41" s="177" t="str">
        <f>IF(U41&gt;7,"Inoportuno",(IF(U41&lt;0,"No ha formulado PM","Oportuno")))</f>
        <v>Inoportuno</v>
      </c>
      <c r="W41" s="169">
        <f>DAYS360(P41,S41,0)+1</f>
        <v>301</v>
      </c>
      <c r="X41" s="205" t="s">
        <v>208</v>
      </c>
    </row>
    <row r="42" spans="1:24" ht="75.75" hidden="1" customHeight="1" x14ac:dyDescent="0.2">
      <c r="A42" s="17">
        <v>26</v>
      </c>
      <c r="B42" s="171" t="s">
        <v>13</v>
      </c>
      <c r="C42" s="171" t="s">
        <v>889</v>
      </c>
      <c r="D42" s="179" t="s">
        <v>37</v>
      </c>
      <c r="E42" s="171" t="s">
        <v>25</v>
      </c>
      <c r="F42" s="172" t="s">
        <v>686</v>
      </c>
      <c r="G42" s="170">
        <v>41638</v>
      </c>
      <c r="H42" s="233" t="s">
        <v>897</v>
      </c>
      <c r="I42" s="173" t="s">
        <v>31</v>
      </c>
      <c r="J42" s="276" t="s">
        <v>32</v>
      </c>
      <c r="K42" s="17" t="s">
        <v>28</v>
      </c>
      <c r="L42" s="170">
        <v>42551</v>
      </c>
      <c r="M42" s="171" t="s">
        <v>21</v>
      </c>
      <c r="N42" s="171" t="s">
        <v>366</v>
      </c>
      <c r="O42" s="206" t="s">
        <v>896</v>
      </c>
      <c r="P42" s="236">
        <v>42750</v>
      </c>
      <c r="Q42" s="171" t="s">
        <v>895</v>
      </c>
      <c r="R42" s="266" t="s">
        <v>16</v>
      </c>
      <c r="S42" s="236">
        <v>42663</v>
      </c>
      <c r="T42" s="171" t="s">
        <v>723</v>
      </c>
      <c r="U42" s="169">
        <f>DAYS360(G42,L42,0)+1</f>
        <v>901</v>
      </c>
      <c r="V42" s="177" t="str">
        <f>IF(U42&gt;7,"Inoportuno",(IF(U42&lt;0,"No ha formulado PM","Oportuno")))</f>
        <v>Inoportuno</v>
      </c>
      <c r="W42" s="169">
        <f>DAYS360(P42,S42,0)+1</f>
        <v>-84</v>
      </c>
      <c r="X42" s="205" t="s">
        <v>208</v>
      </c>
    </row>
    <row r="43" spans="1:24" ht="115.5" hidden="1" customHeight="1" x14ac:dyDescent="0.2">
      <c r="A43" s="17">
        <f>+A42+1</f>
        <v>27</v>
      </c>
      <c r="B43" s="171" t="s">
        <v>13</v>
      </c>
      <c r="C43" s="171" t="s">
        <v>889</v>
      </c>
      <c r="D43" s="179" t="s">
        <v>37</v>
      </c>
      <c r="E43" s="171" t="s">
        <v>25</v>
      </c>
      <c r="F43" s="172" t="s">
        <v>686</v>
      </c>
      <c r="G43" s="170">
        <v>41638</v>
      </c>
      <c r="H43" s="233" t="s">
        <v>894</v>
      </c>
      <c r="I43" s="173" t="s">
        <v>31</v>
      </c>
      <c r="J43" s="276" t="s">
        <v>32</v>
      </c>
      <c r="K43" s="17" t="s">
        <v>28</v>
      </c>
      <c r="L43" s="170">
        <v>42537</v>
      </c>
      <c r="M43" s="171" t="s">
        <v>22</v>
      </c>
      <c r="N43" s="171" t="s">
        <v>893</v>
      </c>
      <c r="O43" s="206" t="s">
        <v>892</v>
      </c>
      <c r="P43" s="236">
        <v>42537</v>
      </c>
      <c r="Q43" s="171" t="s">
        <v>891</v>
      </c>
      <c r="R43" s="266" t="s">
        <v>16</v>
      </c>
      <c r="S43" s="236">
        <v>42551</v>
      </c>
      <c r="T43" s="206" t="s">
        <v>890</v>
      </c>
      <c r="U43" s="169">
        <f>DAYS360(G43,L43,0)+1</f>
        <v>887</v>
      </c>
      <c r="V43" s="177" t="str">
        <f>IF(U43&gt;7,"Inoportuno",(IF(U43&lt;0,"No ha formulado PM","Oportuno")))</f>
        <v>Inoportuno</v>
      </c>
      <c r="W43" s="169">
        <f>DAYS360(P43,S43,0)+1</f>
        <v>15</v>
      </c>
      <c r="X43" s="205" t="s">
        <v>208</v>
      </c>
    </row>
    <row r="44" spans="1:24" ht="64.5" hidden="1" customHeight="1" x14ac:dyDescent="0.2">
      <c r="A44" s="17">
        <f>+A43+1</f>
        <v>28</v>
      </c>
      <c r="B44" s="171" t="s">
        <v>13</v>
      </c>
      <c r="C44" s="171" t="s">
        <v>889</v>
      </c>
      <c r="D44" s="179" t="s">
        <v>37</v>
      </c>
      <c r="E44" s="171" t="s">
        <v>25</v>
      </c>
      <c r="F44" s="172" t="s">
        <v>686</v>
      </c>
      <c r="G44" s="170">
        <v>41638</v>
      </c>
      <c r="H44" s="277" t="s">
        <v>888</v>
      </c>
      <c r="I44" s="173" t="s">
        <v>31</v>
      </c>
      <c r="J44" s="276" t="s">
        <v>32</v>
      </c>
      <c r="K44" s="17" t="s">
        <v>28</v>
      </c>
      <c r="L44" s="170">
        <v>42581</v>
      </c>
      <c r="M44" s="171" t="s">
        <v>21</v>
      </c>
      <c r="N44" s="171" t="s">
        <v>366</v>
      </c>
      <c r="O44" s="206" t="s">
        <v>887</v>
      </c>
      <c r="P44" s="236">
        <v>42612</v>
      </c>
      <c r="Q44" s="231" t="s">
        <v>886</v>
      </c>
      <c r="R44" s="266" t="s">
        <v>16</v>
      </c>
      <c r="S44" s="236">
        <v>42859</v>
      </c>
      <c r="T44" s="266" t="s">
        <v>571</v>
      </c>
      <c r="U44" s="169">
        <f>DAYS360(G44,L44,0)+1</f>
        <v>931</v>
      </c>
      <c r="V44" s="177" t="str">
        <f>IF(U44&gt;7,"Inoportuno",(IF(U44&lt;0,"No ha formulado PM","Oportuno")))</f>
        <v>Inoportuno</v>
      </c>
      <c r="W44" s="169">
        <f>DAYS360(P44,S44,0)+1</f>
        <v>245</v>
      </c>
      <c r="X44" s="205" t="s">
        <v>208</v>
      </c>
    </row>
    <row r="45" spans="1:24" ht="56.25" hidden="1" customHeight="1" x14ac:dyDescent="0.2">
      <c r="A45" s="235">
        <f>+A44+1</f>
        <v>29</v>
      </c>
      <c r="B45" s="171" t="s">
        <v>13</v>
      </c>
      <c r="C45" s="171" t="s">
        <v>877</v>
      </c>
      <c r="D45" s="179" t="s">
        <v>37</v>
      </c>
      <c r="E45" s="171" t="s">
        <v>25</v>
      </c>
      <c r="F45" s="172" t="s">
        <v>686</v>
      </c>
      <c r="G45" s="170">
        <v>41243</v>
      </c>
      <c r="H45" s="178" t="s">
        <v>885</v>
      </c>
      <c r="I45" s="173" t="s">
        <v>31</v>
      </c>
      <c r="J45" s="173" t="s">
        <v>32</v>
      </c>
      <c r="K45" s="17" t="s">
        <v>28</v>
      </c>
      <c r="L45" s="170">
        <v>41318</v>
      </c>
      <c r="M45" s="171" t="s">
        <v>22</v>
      </c>
      <c r="N45" s="171" t="s">
        <v>366</v>
      </c>
      <c r="O45" s="206" t="s">
        <v>884</v>
      </c>
      <c r="P45" s="236">
        <v>41455</v>
      </c>
      <c r="Q45" s="173" t="s">
        <v>883</v>
      </c>
      <c r="R45" s="266" t="s">
        <v>16</v>
      </c>
      <c r="S45" s="236">
        <v>42381</v>
      </c>
      <c r="T45" s="252" t="s">
        <v>882</v>
      </c>
      <c r="U45" s="169">
        <f>DAYS360(G45,L45,0)+1</f>
        <v>74</v>
      </c>
      <c r="V45" s="177" t="str">
        <f>IF(U45&gt;7,"Inoportuno",(IF(U45&lt;0,"No ha formulado PM","Oportuno")))</f>
        <v>Inoportuno</v>
      </c>
      <c r="W45" s="169">
        <f>DAYS360(P45,S45,0)+1</f>
        <v>913</v>
      </c>
      <c r="X45" s="205" t="s">
        <v>208</v>
      </c>
    </row>
    <row r="46" spans="1:24" ht="56.25" hidden="1" customHeight="1" x14ac:dyDescent="0.2">
      <c r="A46" s="235">
        <f>+A45+1</f>
        <v>30</v>
      </c>
      <c r="B46" s="171" t="s">
        <v>13</v>
      </c>
      <c r="C46" s="171" t="s">
        <v>877</v>
      </c>
      <c r="D46" s="179" t="s">
        <v>37</v>
      </c>
      <c r="E46" s="171" t="s">
        <v>25</v>
      </c>
      <c r="F46" s="172" t="s">
        <v>686</v>
      </c>
      <c r="G46" s="170">
        <v>41243</v>
      </c>
      <c r="H46" s="178" t="s">
        <v>881</v>
      </c>
      <c r="I46" s="173" t="s">
        <v>31</v>
      </c>
      <c r="J46" s="173" t="s">
        <v>32</v>
      </c>
      <c r="K46" s="17" t="s">
        <v>28</v>
      </c>
      <c r="L46" s="170">
        <v>41318</v>
      </c>
      <c r="M46" s="171" t="s">
        <v>22</v>
      </c>
      <c r="N46" s="171" t="s">
        <v>366</v>
      </c>
      <c r="O46" s="206" t="s">
        <v>880</v>
      </c>
      <c r="P46" s="236">
        <v>41455</v>
      </c>
      <c r="Q46" s="173" t="s">
        <v>879</v>
      </c>
      <c r="R46" s="266" t="s">
        <v>16</v>
      </c>
      <c r="S46" s="236">
        <v>42381</v>
      </c>
      <c r="T46" s="252" t="s">
        <v>878</v>
      </c>
      <c r="U46" s="169">
        <f>DAYS360(G46,L46,0)+1</f>
        <v>74</v>
      </c>
      <c r="V46" s="177" t="str">
        <f>IF(U46&gt;7,"Inoportuno",(IF(U46&lt;0,"No ha formulado PM","Oportuno")))</f>
        <v>Inoportuno</v>
      </c>
      <c r="W46" s="169">
        <f>DAYS360(P46,S46,0)+1</f>
        <v>913</v>
      </c>
      <c r="X46" s="205" t="s">
        <v>208</v>
      </c>
    </row>
    <row r="47" spans="1:24" ht="56.25" hidden="1" customHeight="1" x14ac:dyDescent="0.2">
      <c r="A47" s="235">
        <f>+A46+1</f>
        <v>31</v>
      </c>
      <c r="B47" s="171" t="s">
        <v>13</v>
      </c>
      <c r="C47" s="171" t="s">
        <v>877</v>
      </c>
      <c r="D47" s="179" t="s">
        <v>37</v>
      </c>
      <c r="E47" s="171" t="s">
        <v>25</v>
      </c>
      <c r="F47" s="172" t="s">
        <v>686</v>
      </c>
      <c r="G47" s="170">
        <v>41243</v>
      </c>
      <c r="H47" s="176" t="s">
        <v>876</v>
      </c>
      <c r="I47" s="173" t="s">
        <v>31</v>
      </c>
      <c r="J47" s="173" t="s">
        <v>32</v>
      </c>
      <c r="K47" s="17" t="s">
        <v>28</v>
      </c>
      <c r="L47" s="170">
        <v>41318</v>
      </c>
      <c r="M47" s="171" t="s">
        <v>21</v>
      </c>
      <c r="N47" s="171" t="s">
        <v>366</v>
      </c>
      <c r="O47" s="206" t="s">
        <v>875</v>
      </c>
      <c r="P47" s="236">
        <v>42612</v>
      </c>
      <c r="Q47" s="173" t="s">
        <v>874</v>
      </c>
      <c r="R47" s="266" t="s">
        <v>16</v>
      </c>
      <c r="S47" s="236">
        <v>42859</v>
      </c>
      <c r="T47" s="266" t="s">
        <v>873</v>
      </c>
      <c r="U47" s="169">
        <f>DAYS360(G47,L47,0)+1</f>
        <v>74</v>
      </c>
      <c r="V47" s="177" t="str">
        <f>IF(U47&gt;7,"Inoportuno",(IF(U47&lt;0,"No ha formulado PM","Oportuno")))</f>
        <v>Inoportuno</v>
      </c>
      <c r="W47" s="169">
        <f>DAYS360(P47,S47,0)+1</f>
        <v>245</v>
      </c>
      <c r="X47" s="205" t="s">
        <v>208</v>
      </c>
    </row>
    <row r="48" spans="1:24" ht="76.5" customHeight="1" x14ac:dyDescent="0.2">
      <c r="A48" s="235">
        <f>+A47+1</f>
        <v>32</v>
      </c>
      <c r="B48" s="171" t="s">
        <v>7</v>
      </c>
      <c r="C48" s="171" t="s">
        <v>872</v>
      </c>
      <c r="D48" s="179" t="s">
        <v>35</v>
      </c>
      <c r="E48" s="171" t="s">
        <v>38</v>
      </c>
      <c r="F48" s="172" t="s">
        <v>431</v>
      </c>
      <c r="G48" s="170">
        <v>41697</v>
      </c>
      <c r="H48" s="252" t="s">
        <v>871</v>
      </c>
      <c r="I48" s="173" t="s">
        <v>31</v>
      </c>
      <c r="J48" s="173" t="s">
        <v>33</v>
      </c>
      <c r="K48" s="17" t="s">
        <v>28</v>
      </c>
      <c r="L48" s="170">
        <v>41726</v>
      </c>
      <c r="M48" s="171" t="s">
        <v>21</v>
      </c>
      <c r="N48" s="171" t="s">
        <v>601</v>
      </c>
      <c r="O48" s="206" t="s">
        <v>870</v>
      </c>
      <c r="P48" s="170">
        <v>42004</v>
      </c>
      <c r="Q48" s="171" t="s">
        <v>869</v>
      </c>
      <c r="R48" s="17" t="s">
        <v>17</v>
      </c>
      <c r="S48" s="170"/>
      <c r="T48" s="17"/>
      <c r="U48" s="169">
        <f>DAYS360(G48,L48,0)+1</f>
        <v>32</v>
      </c>
      <c r="V48" s="177" t="str">
        <f>IF(U48&gt;7,"Inoportuno",(IF(U48&lt;0,"No ha formulado PM","Oportuno")))</f>
        <v>Inoportuno</v>
      </c>
      <c r="W48" s="169">
        <f>DAYS360(P48,S48,0)+1</f>
        <v>-41399</v>
      </c>
      <c r="X48" s="205" t="s">
        <v>208</v>
      </c>
    </row>
    <row r="49" spans="1:24" ht="56.25" hidden="1" customHeight="1" x14ac:dyDescent="0.2">
      <c r="A49" s="17">
        <f>+A48+1</f>
        <v>33</v>
      </c>
      <c r="B49" s="171" t="s">
        <v>15</v>
      </c>
      <c r="C49" s="171" t="s">
        <v>863</v>
      </c>
      <c r="D49" s="190" t="s">
        <v>35</v>
      </c>
      <c r="E49" s="189" t="s">
        <v>38</v>
      </c>
      <c r="F49" s="172" t="s">
        <v>388</v>
      </c>
      <c r="G49" s="170">
        <v>41684</v>
      </c>
      <c r="H49" s="206" t="s">
        <v>862</v>
      </c>
      <c r="I49" s="187" t="s">
        <v>31</v>
      </c>
      <c r="J49" s="187" t="s">
        <v>32</v>
      </c>
      <c r="K49" s="186" t="s">
        <v>28</v>
      </c>
      <c r="L49" s="170">
        <v>41753</v>
      </c>
      <c r="M49" s="171" t="s">
        <v>21</v>
      </c>
      <c r="N49" s="171" t="s">
        <v>134</v>
      </c>
      <c r="O49" s="206" t="s">
        <v>868</v>
      </c>
      <c r="P49" s="170">
        <v>42063</v>
      </c>
      <c r="Q49" s="171"/>
      <c r="R49" s="17" t="s">
        <v>16</v>
      </c>
      <c r="S49" s="170">
        <v>42509</v>
      </c>
      <c r="T49" s="171" t="s">
        <v>866</v>
      </c>
      <c r="U49" s="169">
        <f>DAYS360(G49,L49,0)+1</f>
        <v>71</v>
      </c>
      <c r="V49" s="177" t="str">
        <f>IF(U49&gt;7,"Inoportuno",(IF(U49&lt;0,"No ha formulado PM","Oportuno")))</f>
        <v>Inoportuno</v>
      </c>
      <c r="W49" s="169">
        <f>DAYS360(P49,S49,0)+1</f>
        <v>440</v>
      </c>
      <c r="X49" s="205" t="s">
        <v>208</v>
      </c>
    </row>
    <row r="50" spans="1:24" ht="56.25" hidden="1" customHeight="1" x14ac:dyDescent="0.2">
      <c r="A50" s="17"/>
      <c r="B50" s="171" t="s">
        <v>15</v>
      </c>
      <c r="C50" s="171" t="s">
        <v>863</v>
      </c>
      <c r="D50" s="185"/>
      <c r="E50" s="184"/>
      <c r="F50" s="172" t="s">
        <v>388</v>
      </c>
      <c r="G50" s="170">
        <v>41684</v>
      </c>
      <c r="H50" s="206" t="s">
        <v>862</v>
      </c>
      <c r="I50" s="181"/>
      <c r="J50" s="181"/>
      <c r="K50" s="180"/>
      <c r="L50" s="170">
        <v>41753</v>
      </c>
      <c r="M50" s="171" t="s">
        <v>21</v>
      </c>
      <c r="N50" s="171" t="s">
        <v>134</v>
      </c>
      <c r="O50" s="206" t="s">
        <v>867</v>
      </c>
      <c r="P50" s="170">
        <v>42063</v>
      </c>
      <c r="Q50" s="171"/>
      <c r="R50" s="17" t="s">
        <v>16</v>
      </c>
      <c r="S50" s="170">
        <v>42509</v>
      </c>
      <c r="T50" s="171" t="s">
        <v>866</v>
      </c>
      <c r="U50" s="169">
        <f>DAYS360(G50,L50,0)+1</f>
        <v>71</v>
      </c>
      <c r="V50" s="177" t="str">
        <f>IF(U50&gt;7,"Inoportuno",(IF(U50&lt;0,"No ha formulado PM","Oportuno")))</f>
        <v>Inoportuno</v>
      </c>
      <c r="W50" s="169">
        <f>DAYS360(P50,S50,0)+1</f>
        <v>440</v>
      </c>
      <c r="X50" s="205" t="s">
        <v>208</v>
      </c>
    </row>
    <row r="51" spans="1:24" ht="56.25" hidden="1" customHeight="1" x14ac:dyDescent="0.2">
      <c r="A51" s="17"/>
      <c r="B51" s="171" t="s">
        <v>15</v>
      </c>
      <c r="C51" s="171" t="s">
        <v>863</v>
      </c>
      <c r="D51" s="190" t="s">
        <v>35</v>
      </c>
      <c r="E51" s="189" t="s">
        <v>38</v>
      </c>
      <c r="F51" s="172" t="s">
        <v>388</v>
      </c>
      <c r="G51" s="170">
        <v>41684</v>
      </c>
      <c r="H51" s="206" t="s">
        <v>862</v>
      </c>
      <c r="I51" s="187" t="s">
        <v>31</v>
      </c>
      <c r="J51" s="187" t="s">
        <v>32</v>
      </c>
      <c r="K51" s="186" t="s">
        <v>28</v>
      </c>
      <c r="L51" s="170">
        <v>41753</v>
      </c>
      <c r="M51" s="171" t="s">
        <v>21</v>
      </c>
      <c r="N51" s="171" t="s">
        <v>134</v>
      </c>
      <c r="O51" s="206" t="s">
        <v>865</v>
      </c>
      <c r="P51" s="170">
        <v>41805</v>
      </c>
      <c r="Q51" s="171"/>
      <c r="R51" s="17" t="s">
        <v>16</v>
      </c>
      <c r="S51" s="170">
        <v>42509</v>
      </c>
      <c r="T51" s="17" t="s">
        <v>864</v>
      </c>
      <c r="U51" s="169">
        <f>DAYS360(G51,L51,0)+1</f>
        <v>71</v>
      </c>
      <c r="V51" s="177" t="str">
        <f>IF(U51&gt;7,"Inoportuno",(IF(U51&lt;0,"No ha formulado PM","Oportuno")))</f>
        <v>Inoportuno</v>
      </c>
      <c r="W51" s="169">
        <f>DAYS360(P51,S51,0)+1</f>
        <v>695</v>
      </c>
      <c r="X51" s="205" t="s">
        <v>208</v>
      </c>
    </row>
    <row r="52" spans="1:24" ht="56.25" hidden="1" customHeight="1" x14ac:dyDescent="0.2">
      <c r="A52" s="17"/>
      <c r="B52" s="171" t="s">
        <v>15</v>
      </c>
      <c r="C52" s="171" t="s">
        <v>863</v>
      </c>
      <c r="D52" s="185"/>
      <c r="E52" s="184"/>
      <c r="F52" s="172" t="s">
        <v>388</v>
      </c>
      <c r="G52" s="170">
        <v>41684</v>
      </c>
      <c r="H52" s="206" t="s">
        <v>862</v>
      </c>
      <c r="I52" s="181"/>
      <c r="J52" s="181"/>
      <c r="K52" s="180"/>
      <c r="L52" s="170">
        <v>41753</v>
      </c>
      <c r="M52" s="171" t="s">
        <v>21</v>
      </c>
      <c r="N52" s="171" t="s">
        <v>134</v>
      </c>
      <c r="O52" s="206" t="s">
        <v>861</v>
      </c>
      <c r="P52" s="170">
        <v>41789</v>
      </c>
      <c r="Q52" s="171"/>
      <c r="R52" s="17" t="s">
        <v>16</v>
      </c>
      <c r="S52" s="170">
        <v>42733</v>
      </c>
      <c r="T52" s="171" t="s">
        <v>860</v>
      </c>
      <c r="U52" s="169">
        <f>DAYS360(G49,L49,0)+1</f>
        <v>71</v>
      </c>
      <c r="V52" s="177" t="str">
        <f>IF(U52&gt;7,"Inoportuno",(IF(U52&lt;0,"No ha formulado PM","Oportuno")))</f>
        <v>Inoportuno</v>
      </c>
      <c r="W52" s="169">
        <f>DAYS360(P52,S52,0)+1</f>
        <v>930</v>
      </c>
      <c r="X52" s="205" t="s">
        <v>208</v>
      </c>
    </row>
    <row r="53" spans="1:24" ht="56.25" hidden="1" customHeight="1" x14ac:dyDescent="0.2">
      <c r="A53" s="17">
        <v>34</v>
      </c>
      <c r="B53" s="171" t="s">
        <v>3</v>
      </c>
      <c r="C53" s="171" t="s">
        <v>858</v>
      </c>
      <c r="D53" s="190" t="s">
        <v>35</v>
      </c>
      <c r="E53" s="189" t="s">
        <v>38</v>
      </c>
      <c r="F53" s="172" t="s">
        <v>388</v>
      </c>
      <c r="G53" s="170">
        <v>41704</v>
      </c>
      <c r="H53" s="178" t="s">
        <v>857</v>
      </c>
      <c r="I53" s="187" t="s">
        <v>31</v>
      </c>
      <c r="J53" s="187" t="s">
        <v>32</v>
      </c>
      <c r="K53" s="186" t="s">
        <v>28</v>
      </c>
      <c r="L53" s="170">
        <v>41737</v>
      </c>
      <c r="M53" s="171" t="s">
        <v>22</v>
      </c>
      <c r="N53" s="171" t="s">
        <v>388</v>
      </c>
      <c r="O53" s="206" t="s">
        <v>859</v>
      </c>
      <c r="P53" s="170">
        <v>42078</v>
      </c>
      <c r="Q53" s="171"/>
      <c r="R53" s="17" t="s">
        <v>16</v>
      </c>
      <c r="S53" s="170"/>
      <c r="T53" s="171" t="s">
        <v>654</v>
      </c>
      <c r="U53" s="169">
        <f>DAYS360(G50,L50,0)+1</f>
        <v>71</v>
      </c>
      <c r="V53" s="177" t="str">
        <f>IF(U53&gt;7,"Inoportuno",(IF(U53&lt;0,"No ha formulado PM","Oportuno")))</f>
        <v>Inoportuno</v>
      </c>
      <c r="W53" s="169">
        <f>DAYS360(P53,S53,0)+1</f>
        <v>-41474</v>
      </c>
      <c r="X53" s="205" t="s">
        <v>208</v>
      </c>
    </row>
    <row r="54" spans="1:24" ht="56.25" hidden="1" customHeight="1" x14ac:dyDescent="0.2">
      <c r="A54" s="17"/>
      <c r="B54" s="171" t="s">
        <v>3</v>
      </c>
      <c r="C54" s="171" t="s">
        <v>858</v>
      </c>
      <c r="D54" s="185"/>
      <c r="E54" s="184"/>
      <c r="F54" s="172" t="s">
        <v>388</v>
      </c>
      <c r="G54" s="170">
        <v>41704</v>
      </c>
      <c r="H54" s="178" t="s">
        <v>857</v>
      </c>
      <c r="I54" s="181"/>
      <c r="J54" s="181"/>
      <c r="K54" s="180"/>
      <c r="L54" s="170">
        <v>41737</v>
      </c>
      <c r="M54" s="171" t="s">
        <v>21</v>
      </c>
      <c r="N54" s="171" t="s">
        <v>388</v>
      </c>
      <c r="O54" s="206" t="s">
        <v>856</v>
      </c>
      <c r="P54" s="170">
        <v>42078</v>
      </c>
      <c r="Q54" s="171"/>
      <c r="R54" s="17" t="s">
        <v>16</v>
      </c>
      <c r="S54" s="170">
        <v>42467</v>
      </c>
      <c r="T54" s="171" t="s">
        <v>654</v>
      </c>
      <c r="U54" s="169">
        <f>DAYS360(G53,L53,0)+1</f>
        <v>33</v>
      </c>
      <c r="V54" s="177" t="str">
        <f>IF(U54&gt;7,"Inoportuno",(IF(U54&lt;0,"No ha formulado PM","Oportuno")))</f>
        <v>Inoportuno</v>
      </c>
      <c r="W54" s="169">
        <f>DAYS360(P54,S54,0)+1</f>
        <v>383</v>
      </c>
      <c r="X54" s="205" t="s">
        <v>208</v>
      </c>
    </row>
    <row r="55" spans="1:24" ht="56.25" hidden="1" customHeight="1" thickTop="1" x14ac:dyDescent="0.2">
      <c r="A55" s="17">
        <v>35</v>
      </c>
      <c r="B55" s="171" t="s">
        <v>6</v>
      </c>
      <c r="C55" s="171" t="s">
        <v>851</v>
      </c>
      <c r="D55" s="190" t="s">
        <v>35</v>
      </c>
      <c r="E55" s="189" t="s">
        <v>38</v>
      </c>
      <c r="F55" s="172" t="s">
        <v>388</v>
      </c>
      <c r="G55" s="170">
        <v>41714</v>
      </c>
      <c r="H55" s="178" t="s">
        <v>850</v>
      </c>
      <c r="I55" s="187" t="s">
        <v>31</v>
      </c>
      <c r="J55" s="187" t="s">
        <v>32</v>
      </c>
      <c r="K55" s="186" t="s">
        <v>28</v>
      </c>
      <c r="L55" s="170">
        <v>41726</v>
      </c>
      <c r="M55" s="171" t="s">
        <v>21</v>
      </c>
      <c r="N55" s="171" t="s">
        <v>601</v>
      </c>
      <c r="O55" s="206" t="s">
        <v>855</v>
      </c>
      <c r="P55" s="170">
        <v>42004</v>
      </c>
      <c r="Q55" s="171" t="s">
        <v>854</v>
      </c>
      <c r="R55" s="17" t="s">
        <v>16</v>
      </c>
      <c r="S55" s="170">
        <v>42705</v>
      </c>
      <c r="T55" s="17" t="s">
        <v>68</v>
      </c>
      <c r="U55" s="169">
        <f>DAYS360(G54,L54,0)+1</f>
        <v>33</v>
      </c>
      <c r="V55" s="177" t="str">
        <f>IF(U55&gt;7,"Inoportuno",(IF(U55&lt;0,"No ha formulado PM","Oportuno")))</f>
        <v>Inoportuno</v>
      </c>
      <c r="W55" s="169">
        <f>DAYS360(P55,S55,0)+1</f>
        <v>692</v>
      </c>
      <c r="X55" s="205" t="s">
        <v>208</v>
      </c>
    </row>
    <row r="56" spans="1:24" ht="56.25" hidden="1" customHeight="1" thickTop="1" x14ac:dyDescent="0.2">
      <c r="A56" s="17"/>
      <c r="B56" s="171" t="s">
        <v>6</v>
      </c>
      <c r="C56" s="171" t="s">
        <v>851</v>
      </c>
      <c r="D56" s="215"/>
      <c r="E56" s="214"/>
      <c r="F56" s="172" t="s">
        <v>388</v>
      </c>
      <c r="G56" s="170">
        <v>41714</v>
      </c>
      <c r="H56" s="178" t="s">
        <v>850</v>
      </c>
      <c r="I56" s="212"/>
      <c r="J56" s="212"/>
      <c r="K56" s="223"/>
      <c r="L56" s="170">
        <v>41726</v>
      </c>
      <c r="M56" s="171" t="s">
        <v>21</v>
      </c>
      <c r="N56" s="171" t="s">
        <v>601</v>
      </c>
      <c r="O56" s="206" t="s">
        <v>853</v>
      </c>
      <c r="P56" s="170">
        <v>42004</v>
      </c>
      <c r="Q56" s="171" t="s">
        <v>848</v>
      </c>
      <c r="R56" s="17" t="s">
        <v>16</v>
      </c>
      <c r="S56" s="170">
        <v>42705</v>
      </c>
      <c r="T56" s="17" t="s">
        <v>68</v>
      </c>
      <c r="U56" s="169">
        <f>DAYS360(G56,L56,0)+1</f>
        <v>13</v>
      </c>
      <c r="V56" s="177" t="str">
        <f>IF(U56&gt;7,"Inoportuno",(IF(U56&lt;0,"No ha formulado PM","Oportuno")))</f>
        <v>Inoportuno</v>
      </c>
      <c r="W56" s="169">
        <f>DAYS360(P56,S56,0)+1</f>
        <v>692</v>
      </c>
      <c r="X56" s="205" t="s">
        <v>208</v>
      </c>
    </row>
    <row r="57" spans="1:24" ht="56.25" hidden="1" customHeight="1" x14ac:dyDescent="0.2">
      <c r="A57" s="17"/>
      <c r="B57" s="171" t="s">
        <v>6</v>
      </c>
      <c r="C57" s="171" t="s">
        <v>851</v>
      </c>
      <c r="D57" s="215"/>
      <c r="E57" s="214"/>
      <c r="F57" s="172" t="s">
        <v>388</v>
      </c>
      <c r="G57" s="170">
        <v>41714</v>
      </c>
      <c r="H57" s="178" t="s">
        <v>850</v>
      </c>
      <c r="I57" s="212"/>
      <c r="J57" s="212"/>
      <c r="K57" s="223"/>
      <c r="L57" s="170">
        <v>41726</v>
      </c>
      <c r="M57" s="171" t="s">
        <v>21</v>
      </c>
      <c r="N57" s="171" t="s">
        <v>601</v>
      </c>
      <c r="O57" s="206" t="s">
        <v>852</v>
      </c>
      <c r="P57" s="170">
        <v>42004</v>
      </c>
      <c r="Q57" s="171" t="s">
        <v>848</v>
      </c>
      <c r="R57" s="17" t="s">
        <v>16</v>
      </c>
      <c r="S57" s="170">
        <v>42705</v>
      </c>
      <c r="T57" s="17" t="s">
        <v>68</v>
      </c>
      <c r="U57" s="169">
        <f>DAYS360(G57,L57,0)+1</f>
        <v>13</v>
      </c>
      <c r="V57" s="177" t="str">
        <f>IF(U57&gt;7,"Inoportuno",(IF(U57&lt;0,"No ha formulado PM","Oportuno")))</f>
        <v>Inoportuno</v>
      </c>
      <c r="W57" s="169">
        <f>DAYS360(P57,S57,0)+1</f>
        <v>692</v>
      </c>
      <c r="X57" s="205" t="s">
        <v>208</v>
      </c>
    </row>
    <row r="58" spans="1:24" ht="56.25" hidden="1" customHeight="1" x14ac:dyDescent="0.2">
      <c r="A58" s="17"/>
      <c r="B58" s="171" t="s">
        <v>6</v>
      </c>
      <c r="C58" s="171" t="s">
        <v>851</v>
      </c>
      <c r="D58" s="185"/>
      <c r="E58" s="184"/>
      <c r="F58" s="172" t="s">
        <v>388</v>
      </c>
      <c r="G58" s="170">
        <v>41714</v>
      </c>
      <c r="H58" s="178" t="s">
        <v>850</v>
      </c>
      <c r="I58" s="181"/>
      <c r="J58" s="181"/>
      <c r="K58" s="180"/>
      <c r="L58" s="170">
        <v>41726</v>
      </c>
      <c r="M58" s="171" t="s">
        <v>21</v>
      </c>
      <c r="N58" s="171" t="s">
        <v>601</v>
      </c>
      <c r="O58" s="206" t="s">
        <v>849</v>
      </c>
      <c r="P58" s="170">
        <v>42004</v>
      </c>
      <c r="Q58" s="171" t="s">
        <v>848</v>
      </c>
      <c r="R58" s="17" t="s">
        <v>16</v>
      </c>
      <c r="S58" s="170">
        <v>42705</v>
      </c>
      <c r="T58" s="17" t="s">
        <v>68</v>
      </c>
      <c r="U58" s="169">
        <f>DAYS360(G55,L55,0)+1</f>
        <v>13</v>
      </c>
      <c r="V58" s="177" t="str">
        <f>IF(U58&gt;7,"Inoportuno",(IF(U58&lt;0,"No ha formulado PM","Oportuno")))</f>
        <v>Inoportuno</v>
      </c>
      <c r="W58" s="169">
        <f>DAYS360(P58,S58,0)+1</f>
        <v>692</v>
      </c>
      <c r="X58" s="205" t="s">
        <v>208</v>
      </c>
    </row>
    <row r="59" spans="1:24" ht="83.25" hidden="1" customHeight="1" x14ac:dyDescent="0.2">
      <c r="A59" s="17">
        <v>36</v>
      </c>
      <c r="B59" s="171" t="s">
        <v>13</v>
      </c>
      <c r="C59" s="275" t="s">
        <v>34</v>
      </c>
      <c r="D59" s="190" t="s">
        <v>34</v>
      </c>
      <c r="E59" s="189" t="s">
        <v>25</v>
      </c>
      <c r="F59" s="172" t="s">
        <v>686</v>
      </c>
      <c r="G59" s="274">
        <v>41901</v>
      </c>
      <c r="H59" s="273" t="s">
        <v>840</v>
      </c>
      <c r="I59" s="187" t="s">
        <v>31</v>
      </c>
      <c r="J59" s="187" t="s">
        <v>32</v>
      </c>
      <c r="K59" s="186" t="s">
        <v>28</v>
      </c>
      <c r="L59" s="170">
        <v>41933</v>
      </c>
      <c r="M59" s="171" t="s">
        <v>22</v>
      </c>
      <c r="N59" s="171" t="s">
        <v>366</v>
      </c>
      <c r="O59" s="206" t="s">
        <v>847</v>
      </c>
      <c r="P59" s="236">
        <v>42612</v>
      </c>
      <c r="Q59" s="171"/>
      <c r="R59" s="266" t="s">
        <v>16</v>
      </c>
      <c r="S59" s="236">
        <v>42859</v>
      </c>
      <c r="T59" s="252" t="s">
        <v>846</v>
      </c>
      <c r="U59" s="169">
        <f>DAYS360(G56,L56,0)+1</f>
        <v>13</v>
      </c>
      <c r="V59" s="177" t="str">
        <f>IF(U59&gt;7,"Inoportuno",(IF(U59&lt;0,"No ha formulado PM","Oportuno")))</f>
        <v>Inoportuno</v>
      </c>
      <c r="W59" s="169">
        <f>DAYS360(P59,S59,0)+1</f>
        <v>245</v>
      </c>
      <c r="X59" s="205" t="s">
        <v>208</v>
      </c>
    </row>
    <row r="60" spans="1:24" ht="43.5" hidden="1" customHeight="1" x14ac:dyDescent="0.2">
      <c r="A60" s="17"/>
      <c r="B60" s="171" t="s">
        <v>13</v>
      </c>
      <c r="C60" s="275" t="s">
        <v>34</v>
      </c>
      <c r="D60" s="215"/>
      <c r="E60" s="214"/>
      <c r="F60" s="172" t="s">
        <v>686</v>
      </c>
      <c r="G60" s="274">
        <v>41901</v>
      </c>
      <c r="H60" s="273" t="s">
        <v>840</v>
      </c>
      <c r="I60" s="212"/>
      <c r="J60" s="212"/>
      <c r="K60" s="223"/>
      <c r="L60" s="170">
        <v>41933</v>
      </c>
      <c r="M60" s="171" t="s">
        <v>21</v>
      </c>
      <c r="N60" s="171" t="s">
        <v>845</v>
      </c>
      <c r="O60" s="206" t="s">
        <v>844</v>
      </c>
      <c r="P60" s="236">
        <v>42216</v>
      </c>
      <c r="Q60" s="171"/>
      <c r="R60" s="266" t="s">
        <v>16</v>
      </c>
      <c r="S60" s="236">
        <v>42381</v>
      </c>
      <c r="T60" s="252" t="s">
        <v>704</v>
      </c>
      <c r="U60" s="169">
        <f>DAYS360(G60,L60,0)+1</f>
        <v>33</v>
      </c>
      <c r="V60" s="177" t="str">
        <f>IF(U60&gt;7,"Inoportuno",(IF(U60&lt;0,"No ha formulado PM","Oportuno")))</f>
        <v>Inoportuno</v>
      </c>
      <c r="W60" s="169">
        <f>DAYS360(P60,S60,0)+1</f>
        <v>163</v>
      </c>
      <c r="X60" s="205" t="s">
        <v>208</v>
      </c>
    </row>
    <row r="61" spans="1:24" ht="56.25" hidden="1" customHeight="1" x14ac:dyDescent="0.2">
      <c r="A61" s="17"/>
      <c r="B61" s="171" t="s">
        <v>13</v>
      </c>
      <c r="C61" s="275" t="s">
        <v>34</v>
      </c>
      <c r="D61" s="215"/>
      <c r="E61" s="214"/>
      <c r="F61" s="172" t="s">
        <v>686</v>
      </c>
      <c r="G61" s="274">
        <v>41901</v>
      </c>
      <c r="H61" s="273" t="s">
        <v>840</v>
      </c>
      <c r="I61" s="212"/>
      <c r="J61" s="212"/>
      <c r="K61" s="223"/>
      <c r="L61" s="170">
        <v>41933</v>
      </c>
      <c r="M61" s="171" t="s">
        <v>22</v>
      </c>
      <c r="N61" s="252" t="s">
        <v>839</v>
      </c>
      <c r="O61" s="206" t="s">
        <v>843</v>
      </c>
      <c r="P61" s="236">
        <v>42004</v>
      </c>
      <c r="Q61" s="171"/>
      <c r="R61" s="266" t="s">
        <v>16</v>
      </c>
      <c r="S61" s="236">
        <v>42381</v>
      </c>
      <c r="T61" s="252" t="s">
        <v>704</v>
      </c>
      <c r="U61" s="169">
        <f>DAYS360(G61,L61,0)+1</f>
        <v>33</v>
      </c>
      <c r="V61" s="177" t="str">
        <f>IF(U61&gt;7,"Inoportuno",(IF(U61&lt;0,"No ha formulado PM","Oportuno")))</f>
        <v>Inoportuno</v>
      </c>
      <c r="W61" s="169">
        <f>DAYS360(P61,S61,0)+1</f>
        <v>373</v>
      </c>
      <c r="X61" s="205" t="s">
        <v>208</v>
      </c>
    </row>
    <row r="62" spans="1:24" ht="56.25" hidden="1" customHeight="1" x14ac:dyDescent="0.2">
      <c r="A62" s="17"/>
      <c r="B62" s="171" t="s">
        <v>13</v>
      </c>
      <c r="C62" s="275" t="s">
        <v>34</v>
      </c>
      <c r="D62" s="215"/>
      <c r="E62" s="214"/>
      <c r="F62" s="172" t="s">
        <v>686</v>
      </c>
      <c r="G62" s="274">
        <v>41901</v>
      </c>
      <c r="H62" s="273" t="s">
        <v>840</v>
      </c>
      <c r="I62" s="212"/>
      <c r="J62" s="212"/>
      <c r="K62" s="223"/>
      <c r="L62" s="170">
        <v>41933</v>
      </c>
      <c r="M62" s="171" t="s">
        <v>22</v>
      </c>
      <c r="N62" s="252" t="s">
        <v>839</v>
      </c>
      <c r="O62" s="206" t="s">
        <v>842</v>
      </c>
      <c r="P62" s="236">
        <v>42004</v>
      </c>
      <c r="Q62" s="171"/>
      <c r="R62" s="266" t="s">
        <v>16</v>
      </c>
      <c r="S62" s="236">
        <v>42537</v>
      </c>
      <c r="T62" s="171" t="s">
        <v>841</v>
      </c>
      <c r="U62" s="169">
        <f>DAYS360(G62,L62,0)+1</f>
        <v>33</v>
      </c>
      <c r="V62" s="177" t="str">
        <f>IF(U62&gt;7,"Inoportuno",(IF(U62&lt;0,"No ha formulado PM","Oportuno")))</f>
        <v>Inoportuno</v>
      </c>
      <c r="W62" s="169">
        <f>DAYS360(P62,S62,0)+1</f>
        <v>527</v>
      </c>
      <c r="X62" s="205" t="s">
        <v>208</v>
      </c>
    </row>
    <row r="63" spans="1:24" ht="56.25" hidden="1" customHeight="1" x14ac:dyDescent="0.2">
      <c r="A63" s="17"/>
      <c r="B63" s="171" t="s">
        <v>13</v>
      </c>
      <c r="C63" s="275" t="s">
        <v>34</v>
      </c>
      <c r="D63" s="185"/>
      <c r="E63" s="184"/>
      <c r="F63" s="172" t="s">
        <v>686</v>
      </c>
      <c r="G63" s="274">
        <v>41901</v>
      </c>
      <c r="H63" s="273" t="s">
        <v>840</v>
      </c>
      <c r="I63" s="181"/>
      <c r="J63" s="181"/>
      <c r="K63" s="180"/>
      <c r="L63" s="170">
        <v>41933</v>
      </c>
      <c r="M63" s="171" t="s">
        <v>21</v>
      </c>
      <c r="N63" s="252" t="s">
        <v>839</v>
      </c>
      <c r="O63" s="206" t="s">
        <v>838</v>
      </c>
      <c r="P63" s="236">
        <v>42612</v>
      </c>
      <c r="Q63" s="171"/>
      <c r="R63" s="266" t="s">
        <v>16</v>
      </c>
      <c r="S63" s="236"/>
      <c r="T63" s="252" t="s">
        <v>837</v>
      </c>
      <c r="U63" s="169">
        <f>DAYS360(G59,L59,0)+1</f>
        <v>33</v>
      </c>
      <c r="V63" s="177" t="str">
        <f>IF(U63&gt;7,"Inoportuno",(IF(U63&lt;0,"No ha formulado PM","Oportuno")))</f>
        <v>Inoportuno</v>
      </c>
      <c r="W63" s="169">
        <f>DAYS360(P63,S63,0)+1</f>
        <v>-41999</v>
      </c>
      <c r="X63" s="205" t="s">
        <v>208</v>
      </c>
    </row>
    <row r="64" spans="1:24" ht="56.25" hidden="1" customHeight="1" x14ac:dyDescent="0.2">
      <c r="A64" s="17">
        <v>37</v>
      </c>
      <c r="B64" s="171" t="s">
        <v>14</v>
      </c>
      <c r="C64" s="171" t="s">
        <v>836</v>
      </c>
      <c r="D64" s="179" t="s">
        <v>37</v>
      </c>
      <c r="E64" s="171" t="s">
        <v>25</v>
      </c>
      <c r="F64" s="172" t="s">
        <v>388</v>
      </c>
      <c r="G64" s="170">
        <v>41778</v>
      </c>
      <c r="H64" s="176" t="s">
        <v>835</v>
      </c>
      <c r="I64" s="173" t="s">
        <v>31</v>
      </c>
      <c r="J64" s="173" t="s">
        <v>32</v>
      </c>
      <c r="K64" s="17" t="s">
        <v>28</v>
      </c>
      <c r="L64" s="170">
        <v>41816</v>
      </c>
      <c r="M64" s="171" t="s">
        <v>21</v>
      </c>
      <c r="N64" s="171" t="s">
        <v>834</v>
      </c>
      <c r="O64" s="206" t="s">
        <v>833</v>
      </c>
      <c r="P64" s="170">
        <v>41881</v>
      </c>
      <c r="Q64" s="171"/>
      <c r="R64" s="17" t="s">
        <v>16</v>
      </c>
      <c r="S64" s="170">
        <v>42817</v>
      </c>
      <c r="T64" s="171" t="s">
        <v>373</v>
      </c>
      <c r="U64" s="169">
        <f>DAYS360(G64,L64,0)+1</f>
        <v>38</v>
      </c>
      <c r="V64" s="177" t="str">
        <f>IF(U64&gt;7,"Inoportuno",(IF(U64&lt;0,"No ha formulado PM","Oportuno")))</f>
        <v>Inoportuno</v>
      </c>
      <c r="W64" s="169">
        <f>DAYS360(P64,S64,0)+1</f>
        <v>924</v>
      </c>
      <c r="X64" s="205" t="s">
        <v>208</v>
      </c>
    </row>
    <row r="65" spans="1:24" ht="168.75" hidden="1" customHeight="1" x14ac:dyDescent="0.2">
      <c r="A65" s="17">
        <f>+A64+1</f>
        <v>38</v>
      </c>
      <c r="B65" s="171" t="s">
        <v>15</v>
      </c>
      <c r="C65" s="171" t="s">
        <v>808</v>
      </c>
      <c r="D65" s="179" t="s">
        <v>35</v>
      </c>
      <c r="E65" s="171" t="s">
        <v>38</v>
      </c>
      <c r="F65" s="172" t="s">
        <v>388</v>
      </c>
      <c r="G65" s="170">
        <v>41848</v>
      </c>
      <c r="H65" s="178" t="s">
        <v>832</v>
      </c>
      <c r="I65" s="173" t="s">
        <v>31</v>
      </c>
      <c r="J65" s="173" t="s">
        <v>32</v>
      </c>
      <c r="K65" s="17" t="s">
        <v>28</v>
      </c>
      <c r="L65" s="170">
        <v>41964</v>
      </c>
      <c r="M65" s="171" t="s">
        <v>22</v>
      </c>
      <c r="N65" s="171" t="s">
        <v>429</v>
      </c>
      <c r="O65" s="206" t="s">
        <v>831</v>
      </c>
      <c r="P65" s="170">
        <v>41942</v>
      </c>
      <c r="Q65" s="171"/>
      <c r="R65" s="17" t="s">
        <v>16</v>
      </c>
      <c r="S65" s="170">
        <v>42582</v>
      </c>
      <c r="T65" s="171" t="s">
        <v>830</v>
      </c>
      <c r="U65" s="169">
        <f>DAYS360(G65,L65,0)+1</f>
        <v>114</v>
      </c>
      <c r="V65" s="177" t="str">
        <f>IF(U65&gt;7,"Inoportuno",(IF(U65&lt;0,"No ha formulado PM","Oportuno")))</f>
        <v>Inoportuno</v>
      </c>
      <c r="W65" s="169">
        <f>DAYS360(P65,S65,0)+1</f>
        <v>631</v>
      </c>
      <c r="X65" s="205" t="s">
        <v>208</v>
      </c>
    </row>
    <row r="66" spans="1:24" ht="96.75" hidden="1" customHeight="1" x14ac:dyDescent="0.2">
      <c r="A66" s="17">
        <f>+A65+1</f>
        <v>39</v>
      </c>
      <c r="B66" s="171" t="s">
        <v>15</v>
      </c>
      <c r="C66" s="171" t="s">
        <v>808</v>
      </c>
      <c r="D66" s="179" t="s">
        <v>35</v>
      </c>
      <c r="E66" s="171" t="s">
        <v>38</v>
      </c>
      <c r="F66" s="172" t="s">
        <v>388</v>
      </c>
      <c r="G66" s="170">
        <v>41848</v>
      </c>
      <c r="H66" s="178" t="s">
        <v>829</v>
      </c>
      <c r="I66" s="173" t="s">
        <v>31</v>
      </c>
      <c r="J66" s="251" t="s">
        <v>32</v>
      </c>
      <c r="K66" s="17" t="s">
        <v>28</v>
      </c>
      <c r="L66" s="170">
        <v>41964</v>
      </c>
      <c r="M66" s="171" t="s">
        <v>22</v>
      </c>
      <c r="N66" s="171" t="s">
        <v>59</v>
      </c>
      <c r="O66" s="206" t="s">
        <v>828</v>
      </c>
      <c r="P66" s="170">
        <v>41912</v>
      </c>
      <c r="Q66" s="171"/>
      <c r="R66" s="17" t="s">
        <v>16</v>
      </c>
      <c r="S66" s="170">
        <v>42733</v>
      </c>
      <c r="T66" s="171" t="s">
        <v>827</v>
      </c>
      <c r="U66" s="169">
        <f>DAYS360(G66,L66,0)+1</f>
        <v>114</v>
      </c>
      <c r="V66" s="177" t="str">
        <f>IF(U66&gt;7,"Inoportuno",(IF(U66&lt;0,"No ha formulado PM","Oportuno")))</f>
        <v>Inoportuno</v>
      </c>
      <c r="W66" s="169">
        <f>DAYS360(P66,S66,0)+1</f>
        <v>810</v>
      </c>
      <c r="X66" s="205" t="s">
        <v>208</v>
      </c>
    </row>
    <row r="67" spans="1:24" ht="125.25" hidden="1" customHeight="1" x14ac:dyDescent="0.2">
      <c r="A67" s="17">
        <v>40</v>
      </c>
      <c r="B67" s="171" t="s">
        <v>15</v>
      </c>
      <c r="C67" s="171" t="s">
        <v>808</v>
      </c>
      <c r="D67" s="190" t="s">
        <v>35</v>
      </c>
      <c r="E67" s="189" t="s">
        <v>38</v>
      </c>
      <c r="F67" s="172" t="s">
        <v>388</v>
      </c>
      <c r="G67" s="170">
        <v>41848</v>
      </c>
      <c r="H67" s="178" t="s">
        <v>824</v>
      </c>
      <c r="I67" s="187" t="s">
        <v>31</v>
      </c>
      <c r="J67" s="187" t="s">
        <v>32</v>
      </c>
      <c r="K67" s="186" t="s">
        <v>28</v>
      </c>
      <c r="L67" s="170">
        <v>41964</v>
      </c>
      <c r="M67" s="171" t="s">
        <v>22</v>
      </c>
      <c r="N67" s="232" t="s">
        <v>806</v>
      </c>
      <c r="O67" s="206" t="s">
        <v>826</v>
      </c>
      <c r="P67" s="170">
        <v>42063</v>
      </c>
      <c r="Q67" s="171"/>
      <c r="R67" s="17" t="s">
        <v>16</v>
      </c>
      <c r="S67" s="170">
        <v>42509</v>
      </c>
      <c r="T67" s="171" t="s">
        <v>825</v>
      </c>
      <c r="U67" s="169">
        <f>DAYS360(G67,L67,0)+1</f>
        <v>114</v>
      </c>
      <c r="V67" s="177" t="str">
        <f>IF(U67&gt;7,"Inoportuno",(IF(U67&lt;0,"No ha formulado PM","Oportuno")))</f>
        <v>Inoportuno</v>
      </c>
      <c r="W67" s="169">
        <f>DAYS360(P67,S67,0)+1</f>
        <v>440</v>
      </c>
      <c r="X67" s="205" t="s">
        <v>208</v>
      </c>
    </row>
    <row r="68" spans="1:24" ht="160.5" hidden="1" customHeight="1" x14ac:dyDescent="0.2">
      <c r="A68" s="17"/>
      <c r="B68" s="171" t="s">
        <v>15</v>
      </c>
      <c r="C68" s="171" t="s">
        <v>808</v>
      </c>
      <c r="D68" s="185"/>
      <c r="E68" s="184"/>
      <c r="F68" s="172" t="s">
        <v>388</v>
      </c>
      <c r="G68" s="170">
        <v>41848</v>
      </c>
      <c r="H68" s="178" t="s">
        <v>824</v>
      </c>
      <c r="I68" s="181"/>
      <c r="J68" s="181"/>
      <c r="K68" s="180"/>
      <c r="L68" s="170">
        <v>41964</v>
      </c>
      <c r="M68" s="171" t="s">
        <v>21</v>
      </c>
      <c r="N68" s="232" t="s">
        <v>806</v>
      </c>
      <c r="O68" s="206" t="s">
        <v>820</v>
      </c>
      <c r="P68" s="170">
        <v>42063</v>
      </c>
      <c r="Q68" s="171"/>
      <c r="R68" s="271" t="s">
        <v>16</v>
      </c>
      <c r="S68" s="270">
        <v>42531</v>
      </c>
      <c r="T68" s="17" t="s">
        <v>571</v>
      </c>
      <c r="U68" s="169">
        <f>DAYS360(G67,L67,0)+1</f>
        <v>114</v>
      </c>
      <c r="V68" s="177" t="str">
        <f>IF(U68&gt;7,"Inoportuno",(IF(U68&lt;0,"No ha formulado PM","Oportuno")))</f>
        <v>Inoportuno</v>
      </c>
      <c r="W68" s="169">
        <f>DAYS360(P68,S68,0)+1</f>
        <v>461</v>
      </c>
      <c r="X68" s="205" t="s">
        <v>208</v>
      </c>
    </row>
    <row r="69" spans="1:24" ht="141" hidden="1" customHeight="1" x14ac:dyDescent="0.2">
      <c r="A69" s="17">
        <v>41</v>
      </c>
      <c r="B69" s="171" t="s">
        <v>15</v>
      </c>
      <c r="C69" s="171" t="s">
        <v>808</v>
      </c>
      <c r="D69" s="190" t="s">
        <v>35</v>
      </c>
      <c r="E69" s="189" t="s">
        <v>38</v>
      </c>
      <c r="F69" s="172" t="s">
        <v>388</v>
      </c>
      <c r="G69" s="170">
        <v>41848</v>
      </c>
      <c r="H69" s="178" t="s">
        <v>821</v>
      </c>
      <c r="I69" s="187" t="s">
        <v>31</v>
      </c>
      <c r="J69" s="187" t="s">
        <v>32</v>
      </c>
      <c r="K69" s="186" t="s">
        <v>28</v>
      </c>
      <c r="L69" s="170">
        <v>41964</v>
      </c>
      <c r="M69" s="171" t="s">
        <v>22</v>
      </c>
      <c r="N69" s="171" t="s">
        <v>806</v>
      </c>
      <c r="O69" s="206" t="s">
        <v>823</v>
      </c>
      <c r="P69" s="170">
        <v>42063</v>
      </c>
      <c r="Q69" s="171"/>
      <c r="R69" s="17" t="s">
        <v>16</v>
      </c>
      <c r="S69" s="170">
        <v>42733</v>
      </c>
      <c r="T69" s="171" t="s">
        <v>822</v>
      </c>
      <c r="U69" s="169">
        <f>DAYS360(G68,L68,0)+1</f>
        <v>114</v>
      </c>
      <c r="V69" s="177" t="str">
        <f>IF(U69&gt;7,"Inoportuno",(IF(U69&lt;0,"No ha formulado PM","Oportuno")))</f>
        <v>Inoportuno</v>
      </c>
      <c r="W69" s="169">
        <f>DAYS360(P69,S69,0)+1</f>
        <v>660</v>
      </c>
      <c r="X69" s="205" t="s">
        <v>208</v>
      </c>
    </row>
    <row r="70" spans="1:24" ht="129" hidden="1" customHeight="1" x14ac:dyDescent="0.2">
      <c r="A70" s="17"/>
      <c r="B70" s="171" t="s">
        <v>15</v>
      </c>
      <c r="C70" s="171" t="s">
        <v>808</v>
      </c>
      <c r="D70" s="185"/>
      <c r="E70" s="184"/>
      <c r="F70" s="172" t="s">
        <v>388</v>
      </c>
      <c r="G70" s="170">
        <v>41848</v>
      </c>
      <c r="H70" s="178" t="s">
        <v>821</v>
      </c>
      <c r="I70" s="181"/>
      <c r="J70" s="181"/>
      <c r="K70" s="180"/>
      <c r="L70" s="170">
        <v>41964</v>
      </c>
      <c r="M70" s="171" t="s">
        <v>21</v>
      </c>
      <c r="N70" s="171" t="s">
        <v>806</v>
      </c>
      <c r="O70" s="206" t="s">
        <v>820</v>
      </c>
      <c r="P70" s="170">
        <v>42063</v>
      </c>
      <c r="Q70" s="171"/>
      <c r="R70" s="17" t="s">
        <v>16</v>
      </c>
      <c r="S70" s="170">
        <v>42733</v>
      </c>
      <c r="T70" s="171" t="s">
        <v>819</v>
      </c>
      <c r="U70" s="169">
        <f>DAYS360(G69,L69,0)+1</f>
        <v>114</v>
      </c>
      <c r="V70" s="177" t="str">
        <f>IF(U70&gt;7,"Inoportuno",(IF(U70&lt;0,"No ha formulado PM","Oportuno")))</f>
        <v>Inoportuno</v>
      </c>
      <c r="W70" s="169">
        <f>DAYS360(P70,S70,0)+1</f>
        <v>660</v>
      </c>
      <c r="X70" s="205" t="s">
        <v>208</v>
      </c>
    </row>
    <row r="71" spans="1:24" ht="56.25" hidden="1" customHeight="1" x14ac:dyDescent="0.2">
      <c r="A71" s="17">
        <v>42</v>
      </c>
      <c r="B71" s="171" t="s">
        <v>15</v>
      </c>
      <c r="C71" s="171" t="s">
        <v>808</v>
      </c>
      <c r="D71" s="179" t="s">
        <v>35</v>
      </c>
      <c r="E71" s="171" t="s">
        <v>38</v>
      </c>
      <c r="F71" s="172" t="s">
        <v>388</v>
      </c>
      <c r="G71" s="170">
        <v>41848</v>
      </c>
      <c r="H71" s="178" t="s">
        <v>818</v>
      </c>
      <c r="I71" s="173" t="s">
        <v>31</v>
      </c>
      <c r="J71" s="173" t="s">
        <v>32</v>
      </c>
      <c r="K71" s="17" t="s">
        <v>28</v>
      </c>
      <c r="L71" s="170">
        <v>41964</v>
      </c>
      <c r="M71" s="171" t="s">
        <v>21</v>
      </c>
      <c r="N71" s="232" t="s">
        <v>817</v>
      </c>
      <c r="O71" s="206" t="s">
        <v>816</v>
      </c>
      <c r="P71" s="170">
        <v>42124</v>
      </c>
      <c r="Q71" s="171"/>
      <c r="R71" s="17" t="s">
        <v>16</v>
      </c>
      <c r="S71" s="170">
        <v>42582</v>
      </c>
      <c r="T71" s="171" t="s">
        <v>815</v>
      </c>
      <c r="U71" s="169">
        <f>DAYS360(G71,L71,0)+1</f>
        <v>114</v>
      </c>
      <c r="V71" s="177" t="str">
        <f>IF(U71&gt;7,"Inoportuno",(IF(U71&lt;0,"No ha formulado PM","Oportuno")))</f>
        <v>Inoportuno</v>
      </c>
      <c r="W71" s="169">
        <f>DAYS360(P71,S71,0)+1</f>
        <v>451</v>
      </c>
      <c r="X71" s="205" t="s">
        <v>208</v>
      </c>
    </row>
    <row r="72" spans="1:24" ht="56.25" hidden="1" customHeight="1" x14ac:dyDescent="0.2">
      <c r="A72" s="17">
        <f>+A71+1</f>
        <v>43</v>
      </c>
      <c r="B72" s="171" t="s">
        <v>15</v>
      </c>
      <c r="C72" s="171" t="s">
        <v>808</v>
      </c>
      <c r="D72" s="179" t="s">
        <v>35</v>
      </c>
      <c r="E72" s="171" t="s">
        <v>38</v>
      </c>
      <c r="F72" s="172" t="s">
        <v>388</v>
      </c>
      <c r="G72" s="170">
        <v>41848</v>
      </c>
      <c r="H72" s="178" t="s">
        <v>814</v>
      </c>
      <c r="I72" s="173" t="s">
        <v>31</v>
      </c>
      <c r="J72" s="173" t="s">
        <v>32</v>
      </c>
      <c r="K72" s="17" t="s">
        <v>28</v>
      </c>
      <c r="L72" s="170">
        <v>41964</v>
      </c>
      <c r="M72" s="171" t="s">
        <v>21</v>
      </c>
      <c r="N72" s="232" t="s">
        <v>813</v>
      </c>
      <c r="O72" s="206" t="s">
        <v>812</v>
      </c>
      <c r="P72" s="170">
        <v>42004</v>
      </c>
      <c r="Q72" s="171"/>
      <c r="R72" s="17" t="s">
        <v>16</v>
      </c>
      <c r="S72" s="170">
        <v>42733</v>
      </c>
      <c r="T72" s="171" t="s">
        <v>811</v>
      </c>
      <c r="U72" s="169">
        <f>DAYS360(G72,L72,0)+1</f>
        <v>114</v>
      </c>
      <c r="V72" s="177" t="str">
        <f>IF(U72&gt;7,"Inoportuno",(IF(U72&lt;0,"No ha formulado PM","Oportuno")))</f>
        <v>Inoportuno</v>
      </c>
      <c r="W72" s="169">
        <f>DAYS360(P72,S72,0)+1</f>
        <v>720</v>
      </c>
      <c r="X72" s="205" t="s">
        <v>208</v>
      </c>
    </row>
    <row r="73" spans="1:24" ht="56.25" hidden="1" customHeight="1" x14ac:dyDescent="0.2">
      <c r="A73" s="17">
        <v>44</v>
      </c>
      <c r="B73" s="171" t="s">
        <v>15</v>
      </c>
      <c r="C73" s="171" t="s">
        <v>808</v>
      </c>
      <c r="D73" s="190" t="s">
        <v>35</v>
      </c>
      <c r="E73" s="189" t="s">
        <v>38</v>
      </c>
      <c r="F73" s="172" t="s">
        <v>388</v>
      </c>
      <c r="G73" s="170">
        <v>41848</v>
      </c>
      <c r="H73" s="178" t="s">
        <v>807</v>
      </c>
      <c r="I73" s="187" t="s">
        <v>31</v>
      </c>
      <c r="J73" s="187" t="s">
        <v>32</v>
      </c>
      <c r="K73" s="186" t="s">
        <v>28</v>
      </c>
      <c r="L73" s="170">
        <v>41964</v>
      </c>
      <c r="M73" s="171" t="s">
        <v>22</v>
      </c>
      <c r="N73" s="171" t="s">
        <v>806</v>
      </c>
      <c r="O73" s="206" t="s">
        <v>810</v>
      </c>
      <c r="P73" s="247">
        <v>41942</v>
      </c>
      <c r="Q73" s="171"/>
      <c r="R73" s="17" t="s">
        <v>16</v>
      </c>
      <c r="S73" s="192">
        <v>42733</v>
      </c>
      <c r="T73" s="193" t="s">
        <v>809</v>
      </c>
      <c r="U73" s="169">
        <f>DAYS360(G73,L73,0)+1</f>
        <v>114</v>
      </c>
      <c r="V73" s="177" t="str">
        <f>IF(U73&gt;7,"Inoportuno",(IF(U73&lt;0,"No ha formulado PM","Oportuno")))</f>
        <v>Inoportuno</v>
      </c>
      <c r="W73" s="169">
        <f>DAYS360(P73,S73,0)+1</f>
        <v>780</v>
      </c>
      <c r="X73" s="205" t="s">
        <v>208</v>
      </c>
    </row>
    <row r="74" spans="1:24" ht="56.25" hidden="1" customHeight="1" x14ac:dyDescent="0.2">
      <c r="A74" s="17"/>
      <c r="B74" s="171" t="s">
        <v>15</v>
      </c>
      <c r="C74" s="171" t="s">
        <v>808</v>
      </c>
      <c r="D74" s="185"/>
      <c r="E74" s="184"/>
      <c r="F74" s="172" t="s">
        <v>388</v>
      </c>
      <c r="G74" s="170">
        <v>41848</v>
      </c>
      <c r="H74" s="178" t="s">
        <v>807</v>
      </c>
      <c r="I74" s="181"/>
      <c r="J74" s="181"/>
      <c r="K74" s="180"/>
      <c r="L74" s="170">
        <v>41964</v>
      </c>
      <c r="M74" s="171" t="s">
        <v>21</v>
      </c>
      <c r="N74" s="171" t="s">
        <v>806</v>
      </c>
      <c r="O74" s="206" t="s">
        <v>805</v>
      </c>
      <c r="P74" s="247">
        <v>42124</v>
      </c>
      <c r="Q74" s="171"/>
      <c r="R74" s="17" t="s">
        <v>16</v>
      </c>
      <c r="S74" s="192"/>
      <c r="T74" s="217"/>
      <c r="U74" s="169">
        <f>DAYS360(G73,L73,0)+1</f>
        <v>114</v>
      </c>
      <c r="V74" s="177" t="str">
        <f>IF(U74&gt;7,"Inoportuno",(IF(U74&lt;0,"No ha formulado PM","Oportuno")))</f>
        <v>Inoportuno</v>
      </c>
      <c r="W74" s="169">
        <f>DAYS360(P74,S74,0)+1</f>
        <v>-41519</v>
      </c>
      <c r="X74" s="205" t="s">
        <v>208</v>
      </c>
    </row>
    <row r="75" spans="1:24" ht="91.5" hidden="1" customHeight="1" x14ac:dyDescent="0.2">
      <c r="A75" s="17">
        <v>45</v>
      </c>
      <c r="B75" s="171" t="s">
        <v>4</v>
      </c>
      <c r="C75" s="171" t="s">
        <v>802</v>
      </c>
      <c r="D75" s="190" t="s">
        <v>37</v>
      </c>
      <c r="E75" s="189" t="s">
        <v>25</v>
      </c>
      <c r="F75" s="172" t="s">
        <v>431</v>
      </c>
      <c r="G75" s="170">
        <v>41880</v>
      </c>
      <c r="H75" s="176" t="s">
        <v>801</v>
      </c>
      <c r="I75" s="187" t="s">
        <v>31</v>
      </c>
      <c r="J75" s="187" t="s">
        <v>32</v>
      </c>
      <c r="K75" s="186" t="s">
        <v>28</v>
      </c>
      <c r="L75" s="170">
        <v>41921</v>
      </c>
      <c r="M75" s="171" t="s">
        <v>21</v>
      </c>
      <c r="N75" s="171" t="s">
        <v>273</v>
      </c>
      <c r="O75" s="206" t="s">
        <v>804</v>
      </c>
      <c r="P75" s="170">
        <v>41973</v>
      </c>
      <c r="Q75" s="171" t="s">
        <v>803</v>
      </c>
      <c r="R75" s="17" t="s">
        <v>16</v>
      </c>
      <c r="S75" s="170">
        <v>43069</v>
      </c>
      <c r="T75" s="17" t="s">
        <v>113</v>
      </c>
      <c r="U75" s="169">
        <f>DAYS360(G74,L74,0)+1</f>
        <v>114</v>
      </c>
      <c r="V75" s="177" t="str">
        <f>IF(U75&gt;7,"Inoportuno",(IF(U75&lt;0,"No ha formulado PM","Oportuno")))</f>
        <v>Inoportuno</v>
      </c>
      <c r="W75" s="169">
        <f>DAYS360(P75,S75,0)+1</f>
        <v>1081</v>
      </c>
      <c r="X75" s="205" t="s">
        <v>208</v>
      </c>
    </row>
    <row r="76" spans="1:24" ht="100.5" hidden="1" customHeight="1" x14ac:dyDescent="0.2">
      <c r="A76" s="17"/>
      <c r="B76" s="171" t="s">
        <v>4</v>
      </c>
      <c r="C76" s="171" t="s">
        <v>802</v>
      </c>
      <c r="D76" s="185"/>
      <c r="E76" s="184"/>
      <c r="F76" s="172" t="s">
        <v>431</v>
      </c>
      <c r="G76" s="170">
        <v>41880</v>
      </c>
      <c r="H76" s="176" t="s">
        <v>801</v>
      </c>
      <c r="I76" s="181"/>
      <c r="J76" s="181"/>
      <c r="K76" s="180"/>
      <c r="L76" s="170">
        <v>41921</v>
      </c>
      <c r="M76" s="171" t="s">
        <v>21</v>
      </c>
      <c r="N76" s="171" t="s">
        <v>800</v>
      </c>
      <c r="O76" s="206" t="s">
        <v>799</v>
      </c>
      <c r="P76" s="170">
        <v>42369</v>
      </c>
      <c r="Q76" s="171" t="s">
        <v>798</v>
      </c>
      <c r="R76" s="17" t="s">
        <v>16</v>
      </c>
      <c r="S76" s="170">
        <v>43084</v>
      </c>
      <c r="T76" s="17" t="s">
        <v>113</v>
      </c>
      <c r="U76" s="169">
        <f>DAYS360(G75,L75,0)+1</f>
        <v>41</v>
      </c>
      <c r="V76" s="177" t="str">
        <f>IF(U76&gt;7,"Inoportuno",(IF(U76&lt;0,"No ha formulado PM","Oportuno")))</f>
        <v>Inoportuno</v>
      </c>
      <c r="W76" s="169">
        <f>DAYS360(P76,S76,0)+1</f>
        <v>706</v>
      </c>
      <c r="X76" s="205" t="s">
        <v>208</v>
      </c>
    </row>
    <row r="77" spans="1:24" ht="98.25" hidden="1" customHeight="1" x14ac:dyDescent="0.2">
      <c r="A77" s="17">
        <f>+A75+1</f>
        <v>46</v>
      </c>
      <c r="B77" s="171" t="s">
        <v>5</v>
      </c>
      <c r="C77" s="171" t="s">
        <v>785</v>
      </c>
      <c r="D77" s="179" t="s">
        <v>37</v>
      </c>
      <c r="E77" s="171" t="s">
        <v>25</v>
      </c>
      <c r="F77" s="172" t="s">
        <v>686</v>
      </c>
      <c r="G77" s="170">
        <v>41908</v>
      </c>
      <c r="H77" s="178" t="s">
        <v>797</v>
      </c>
      <c r="I77" s="173" t="s">
        <v>31</v>
      </c>
      <c r="J77" s="173" t="s">
        <v>32</v>
      </c>
      <c r="K77" s="17" t="s">
        <v>28</v>
      </c>
      <c r="L77" s="170">
        <v>41942</v>
      </c>
      <c r="M77" s="171" t="s">
        <v>21</v>
      </c>
      <c r="N77" s="252" t="s">
        <v>793</v>
      </c>
      <c r="O77" s="206" t="s">
        <v>796</v>
      </c>
      <c r="P77" s="236">
        <v>41988</v>
      </c>
      <c r="Q77" s="171"/>
      <c r="R77" s="266" t="s">
        <v>16</v>
      </c>
      <c r="S77" s="236">
        <v>42480</v>
      </c>
      <c r="T77" s="252" t="s">
        <v>795</v>
      </c>
      <c r="U77" s="169">
        <f>DAYS360(G77,L77,0)+1</f>
        <v>35</v>
      </c>
      <c r="V77" s="177" t="str">
        <f>IF(U77&gt;7,"Inoportuno",(IF(U77&lt;0,"No ha formulado PM","Oportuno")))</f>
        <v>Inoportuno</v>
      </c>
      <c r="W77" s="169">
        <f>DAYS360(P77,S77,0)+1</f>
        <v>486</v>
      </c>
      <c r="X77" s="205" t="s">
        <v>208</v>
      </c>
    </row>
    <row r="78" spans="1:24" ht="56.25" hidden="1" customHeight="1" x14ac:dyDescent="0.2">
      <c r="A78" s="17">
        <f>+A77+1</f>
        <v>47</v>
      </c>
      <c r="B78" s="171" t="s">
        <v>5</v>
      </c>
      <c r="C78" s="171" t="s">
        <v>785</v>
      </c>
      <c r="D78" s="179" t="s">
        <v>37</v>
      </c>
      <c r="E78" s="171" t="s">
        <v>25</v>
      </c>
      <c r="F78" s="172" t="s">
        <v>686</v>
      </c>
      <c r="G78" s="170">
        <v>41908</v>
      </c>
      <c r="H78" s="178" t="s">
        <v>794</v>
      </c>
      <c r="I78" s="173" t="s">
        <v>31</v>
      </c>
      <c r="J78" s="173" t="s">
        <v>32</v>
      </c>
      <c r="K78" s="17" t="s">
        <v>28</v>
      </c>
      <c r="L78" s="170">
        <v>41942</v>
      </c>
      <c r="M78" s="171" t="s">
        <v>21</v>
      </c>
      <c r="N78" s="252" t="s">
        <v>793</v>
      </c>
      <c r="O78" s="206" t="s">
        <v>792</v>
      </c>
      <c r="P78" s="236">
        <v>41958</v>
      </c>
      <c r="Q78" s="171"/>
      <c r="R78" s="266" t="s">
        <v>16</v>
      </c>
      <c r="S78" s="236">
        <v>42480</v>
      </c>
      <c r="T78" s="252" t="s">
        <v>791</v>
      </c>
      <c r="U78" s="169">
        <f>DAYS360(G78,L78,0)+1</f>
        <v>35</v>
      </c>
      <c r="V78" s="177" t="str">
        <f>IF(U78&gt;7,"Inoportuno",(IF(U78&lt;0,"No ha formulado PM","Oportuno")))</f>
        <v>Inoportuno</v>
      </c>
      <c r="W78" s="169">
        <f>DAYS360(P78,S78,0)+1</f>
        <v>516</v>
      </c>
      <c r="X78" s="205" t="s">
        <v>208</v>
      </c>
    </row>
    <row r="79" spans="1:24" ht="76.5" hidden="1" customHeight="1" x14ac:dyDescent="0.2">
      <c r="A79" s="17">
        <v>48</v>
      </c>
      <c r="B79" s="171" t="s">
        <v>5</v>
      </c>
      <c r="C79" s="171" t="s">
        <v>785</v>
      </c>
      <c r="D79" s="190" t="s">
        <v>37</v>
      </c>
      <c r="E79" s="189" t="s">
        <v>25</v>
      </c>
      <c r="F79" s="172" t="s">
        <v>431</v>
      </c>
      <c r="G79" s="170">
        <v>42480</v>
      </c>
      <c r="H79" s="176" t="s">
        <v>788</v>
      </c>
      <c r="I79" s="187" t="s">
        <v>31</v>
      </c>
      <c r="J79" s="187" t="s">
        <v>32</v>
      </c>
      <c r="K79" s="186" t="s">
        <v>28</v>
      </c>
      <c r="L79" s="170">
        <v>42142</v>
      </c>
      <c r="M79" s="171" t="s">
        <v>21</v>
      </c>
      <c r="N79" s="252" t="s">
        <v>379</v>
      </c>
      <c r="O79" s="206" t="s">
        <v>790</v>
      </c>
      <c r="P79" s="272">
        <v>42531</v>
      </c>
      <c r="Q79" s="171" t="s">
        <v>789</v>
      </c>
      <c r="R79" s="266" t="s">
        <v>16</v>
      </c>
      <c r="S79" s="236">
        <v>43039</v>
      </c>
      <c r="T79" s="252" t="s">
        <v>786</v>
      </c>
      <c r="U79" s="169">
        <f>DAYS360(G79,L79,0)+1</f>
        <v>-331</v>
      </c>
      <c r="V79" s="177" t="s">
        <v>345</v>
      </c>
      <c r="W79" s="169">
        <f>DAYS360(P79,S79,0)+1</f>
        <v>502</v>
      </c>
      <c r="X79" s="205" t="s">
        <v>208</v>
      </c>
    </row>
    <row r="80" spans="1:24" ht="56.25" hidden="1" customHeight="1" x14ac:dyDescent="0.2">
      <c r="A80" s="17"/>
      <c r="B80" s="171" t="s">
        <v>5</v>
      </c>
      <c r="C80" s="171" t="s">
        <v>785</v>
      </c>
      <c r="D80" s="185"/>
      <c r="E80" s="184"/>
      <c r="F80" s="172" t="s">
        <v>431</v>
      </c>
      <c r="G80" s="170">
        <v>42480</v>
      </c>
      <c r="H80" s="176" t="s">
        <v>788</v>
      </c>
      <c r="I80" s="181"/>
      <c r="J80" s="181"/>
      <c r="K80" s="180"/>
      <c r="L80" s="170">
        <v>42508</v>
      </c>
      <c r="M80" s="171" t="s">
        <v>21</v>
      </c>
      <c r="N80" s="252" t="s">
        <v>379</v>
      </c>
      <c r="O80" s="206" t="s">
        <v>787</v>
      </c>
      <c r="P80" s="272">
        <v>42531</v>
      </c>
      <c r="Q80" s="171"/>
      <c r="R80" s="266" t="s">
        <v>16</v>
      </c>
      <c r="S80" s="236">
        <v>42706</v>
      </c>
      <c r="T80" s="252" t="s">
        <v>786</v>
      </c>
      <c r="U80" s="169">
        <f>DAYS360(G79,L80,0)+1</f>
        <v>29</v>
      </c>
      <c r="V80" s="177" t="str">
        <f>IF(U80&gt;7,"Inoportuno",(IF(U80&lt;0,"No ha formulado PM","Oportuno")))</f>
        <v>Inoportuno</v>
      </c>
      <c r="W80" s="169">
        <f>DAYS360(P80,S80,0)+1</f>
        <v>173</v>
      </c>
      <c r="X80" s="205" t="s">
        <v>208</v>
      </c>
    </row>
    <row r="81" spans="1:24" ht="113.25" hidden="1" customHeight="1" x14ac:dyDescent="0.2">
      <c r="A81" s="17">
        <f>+A79+1</f>
        <v>49</v>
      </c>
      <c r="B81" s="171" t="s">
        <v>5</v>
      </c>
      <c r="C81" s="171" t="s">
        <v>785</v>
      </c>
      <c r="D81" s="179" t="s">
        <v>37</v>
      </c>
      <c r="E81" s="171" t="s">
        <v>25</v>
      </c>
      <c r="F81" s="172" t="s">
        <v>686</v>
      </c>
      <c r="G81" s="170">
        <v>41908</v>
      </c>
      <c r="H81" s="178" t="s">
        <v>784</v>
      </c>
      <c r="I81" s="173" t="s">
        <v>31</v>
      </c>
      <c r="J81" s="173" t="s">
        <v>32</v>
      </c>
      <c r="K81" s="17" t="s">
        <v>28</v>
      </c>
      <c r="L81" s="170">
        <v>41942</v>
      </c>
      <c r="M81" s="171" t="s">
        <v>21</v>
      </c>
      <c r="N81" s="252" t="s">
        <v>783</v>
      </c>
      <c r="O81" s="206" t="s">
        <v>782</v>
      </c>
      <c r="P81" s="236">
        <v>42003</v>
      </c>
      <c r="Q81" s="171"/>
      <c r="R81" s="266" t="s">
        <v>16</v>
      </c>
      <c r="S81" s="236">
        <v>42472</v>
      </c>
      <c r="T81" s="171" t="s">
        <v>781</v>
      </c>
      <c r="U81" s="169">
        <f>DAYS360(G81,L81,0)+1</f>
        <v>35</v>
      </c>
      <c r="V81" s="177" t="str">
        <f>IF(U81&gt;7,"Inoportuno",(IF(U81&lt;0,"No ha formulado PM","Oportuno")))</f>
        <v>Inoportuno</v>
      </c>
      <c r="W81" s="169">
        <f>DAYS360(P81,S81,0)+1</f>
        <v>463</v>
      </c>
      <c r="X81" s="205" t="s">
        <v>208</v>
      </c>
    </row>
    <row r="82" spans="1:24" ht="56.25" hidden="1" customHeight="1" x14ac:dyDescent="0.2">
      <c r="A82" s="17">
        <f>+A81+1</f>
        <v>50</v>
      </c>
      <c r="B82" s="171" t="s">
        <v>6</v>
      </c>
      <c r="C82" s="171" t="s">
        <v>780</v>
      </c>
      <c r="D82" s="179" t="s">
        <v>37</v>
      </c>
      <c r="E82" s="171" t="s">
        <v>25</v>
      </c>
      <c r="F82" s="172" t="s">
        <v>388</v>
      </c>
      <c r="G82" s="170">
        <v>41878</v>
      </c>
      <c r="H82" s="206" t="s">
        <v>779</v>
      </c>
      <c r="I82" s="173" t="s">
        <v>31</v>
      </c>
      <c r="J82" s="173" t="s">
        <v>32</v>
      </c>
      <c r="K82" s="17" t="s">
        <v>28</v>
      </c>
      <c r="L82" s="170">
        <v>42130</v>
      </c>
      <c r="M82" s="171" t="s">
        <v>22</v>
      </c>
      <c r="N82" s="171" t="s">
        <v>601</v>
      </c>
      <c r="O82" s="206" t="s">
        <v>778</v>
      </c>
      <c r="P82" s="170">
        <v>42369</v>
      </c>
      <c r="Q82" s="171" t="s">
        <v>777</v>
      </c>
      <c r="R82" s="17" t="s">
        <v>16</v>
      </c>
      <c r="S82" s="170">
        <v>42705</v>
      </c>
      <c r="T82" s="17" t="s">
        <v>184</v>
      </c>
      <c r="U82" s="169">
        <f>DAYS360(G82,L82,0)+1</f>
        <v>250</v>
      </c>
      <c r="V82" s="177" t="str">
        <f>IF(U82&gt;7,"Inoportuno",(IF(U82&lt;0,"No ha formulado PM","Oportuno")))</f>
        <v>Inoportuno</v>
      </c>
      <c r="W82" s="169">
        <f>DAYS360(P82,S82,0)+1</f>
        <v>332</v>
      </c>
      <c r="X82" s="205" t="s">
        <v>208</v>
      </c>
    </row>
    <row r="83" spans="1:24" ht="98.25" hidden="1" customHeight="1" x14ac:dyDescent="0.2">
      <c r="A83" s="17">
        <f>+A82+1</f>
        <v>51</v>
      </c>
      <c r="B83" s="171" t="s">
        <v>15</v>
      </c>
      <c r="C83" s="171" t="s">
        <v>758</v>
      </c>
      <c r="D83" s="179" t="s">
        <v>37</v>
      </c>
      <c r="E83" s="171" t="s">
        <v>38</v>
      </c>
      <c r="F83" s="172" t="s">
        <v>388</v>
      </c>
      <c r="G83" s="170">
        <v>41969</v>
      </c>
      <c r="H83" s="178" t="s">
        <v>776</v>
      </c>
      <c r="I83" s="173" t="s">
        <v>31</v>
      </c>
      <c r="J83" s="173" t="s">
        <v>32</v>
      </c>
      <c r="K83" s="17" t="s">
        <v>28</v>
      </c>
      <c r="L83" s="170">
        <v>42228</v>
      </c>
      <c r="M83" s="171" t="s">
        <v>20</v>
      </c>
      <c r="N83" s="171" t="s">
        <v>775</v>
      </c>
      <c r="O83" s="206" t="s">
        <v>774</v>
      </c>
      <c r="P83" s="170">
        <v>42369</v>
      </c>
      <c r="Q83" s="171"/>
      <c r="R83" s="17" t="s">
        <v>16</v>
      </c>
      <c r="S83" s="170">
        <v>42733</v>
      </c>
      <c r="T83" s="171" t="s">
        <v>773</v>
      </c>
      <c r="U83" s="169">
        <f>DAYS360(G83,L83,0)+1</f>
        <v>257</v>
      </c>
      <c r="V83" s="177" t="str">
        <f>IF(U83&gt;7,"Inoportuno",(IF(U83&lt;0,"No ha formulado PM","Oportuno")))</f>
        <v>Inoportuno</v>
      </c>
      <c r="W83" s="169">
        <f>DAYS360(P83,S83,0)+1</f>
        <v>360</v>
      </c>
      <c r="X83" s="205" t="s">
        <v>208</v>
      </c>
    </row>
    <row r="84" spans="1:24" ht="81.75" hidden="1" customHeight="1" x14ac:dyDescent="0.2">
      <c r="A84" s="17">
        <v>52</v>
      </c>
      <c r="B84" s="171" t="s">
        <v>15</v>
      </c>
      <c r="C84" s="171" t="s">
        <v>758</v>
      </c>
      <c r="D84" s="179" t="s">
        <v>37</v>
      </c>
      <c r="E84" s="171" t="s">
        <v>38</v>
      </c>
      <c r="F84" s="172" t="s">
        <v>388</v>
      </c>
      <c r="G84" s="170">
        <v>41969</v>
      </c>
      <c r="H84" s="178" t="s">
        <v>770</v>
      </c>
      <c r="I84" s="187" t="s">
        <v>31</v>
      </c>
      <c r="J84" s="187" t="s">
        <v>32</v>
      </c>
      <c r="K84" s="186" t="s">
        <v>28</v>
      </c>
      <c r="L84" s="170">
        <v>42228</v>
      </c>
      <c r="M84" s="171" t="s">
        <v>22</v>
      </c>
      <c r="N84" s="171" t="s">
        <v>769</v>
      </c>
      <c r="O84" s="206" t="s">
        <v>772</v>
      </c>
      <c r="P84" s="170">
        <v>42277</v>
      </c>
      <c r="Q84" s="171"/>
      <c r="R84" s="271" t="s">
        <v>16</v>
      </c>
      <c r="S84" s="270">
        <v>42531</v>
      </c>
      <c r="T84" s="17" t="s">
        <v>771</v>
      </c>
      <c r="U84" s="169">
        <f>DAYS360(G84,L84,0)+1</f>
        <v>257</v>
      </c>
      <c r="V84" s="177" t="str">
        <f>IF(U84&gt;7,"Inoportuno",(IF(U84&lt;0,"No ha formulado PM","Oportuno")))</f>
        <v>Inoportuno</v>
      </c>
      <c r="W84" s="169">
        <f>DAYS360(P84,S84,0)+1</f>
        <v>251</v>
      </c>
      <c r="X84" s="205" t="s">
        <v>208</v>
      </c>
    </row>
    <row r="85" spans="1:24" ht="93" hidden="1" customHeight="1" x14ac:dyDescent="0.2">
      <c r="A85" s="17"/>
      <c r="B85" s="171" t="s">
        <v>15</v>
      </c>
      <c r="C85" s="171" t="s">
        <v>758</v>
      </c>
      <c r="D85" s="179" t="s">
        <v>37</v>
      </c>
      <c r="E85" s="171" t="s">
        <v>38</v>
      </c>
      <c r="F85" s="172" t="s">
        <v>388</v>
      </c>
      <c r="G85" s="170">
        <v>41969</v>
      </c>
      <c r="H85" s="178" t="s">
        <v>770</v>
      </c>
      <c r="I85" s="181"/>
      <c r="J85" s="181"/>
      <c r="K85" s="180"/>
      <c r="L85" s="170">
        <v>42228</v>
      </c>
      <c r="M85" s="171" t="s">
        <v>20</v>
      </c>
      <c r="N85" s="171" t="s">
        <v>769</v>
      </c>
      <c r="O85" s="206" t="s">
        <v>768</v>
      </c>
      <c r="P85" s="170">
        <v>42277</v>
      </c>
      <c r="Q85" s="171"/>
      <c r="R85" s="271" t="s">
        <v>16</v>
      </c>
      <c r="S85" s="270">
        <v>42509</v>
      </c>
      <c r="T85" s="269" t="s">
        <v>767</v>
      </c>
      <c r="U85" s="169">
        <f>DAYS360(G84,L84,0)+1</f>
        <v>257</v>
      </c>
      <c r="V85" s="177" t="str">
        <f>IF(U85&gt;7,"Inoportuno",(IF(U85&lt;0,"No ha formulado PM","Oportuno")))</f>
        <v>Inoportuno</v>
      </c>
      <c r="W85" s="169">
        <f>DAYS360(P85,S85,0)+1</f>
        <v>230</v>
      </c>
      <c r="X85" s="205" t="s">
        <v>208</v>
      </c>
    </row>
    <row r="86" spans="1:24" ht="56.25" hidden="1" customHeight="1" x14ac:dyDescent="0.2">
      <c r="A86" s="17">
        <v>53</v>
      </c>
      <c r="B86" s="171" t="s">
        <v>15</v>
      </c>
      <c r="C86" s="171" t="s">
        <v>758</v>
      </c>
      <c r="D86" s="190" t="s">
        <v>37</v>
      </c>
      <c r="E86" s="189" t="s">
        <v>38</v>
      </c>
      <c r="F86" s="172" t="s">
        <v>388</v>
      </c>
      <c r="G86" s="170">
        <v>41969</v>
      </c>
      <c r="H86" s="178" t="s">
        <v>766</v>
      </c>
      <c r="I86" s="187" t="s">
        <v>31</v>
      </c>
      <c r="J86" s="187" t="s">
        <v>32</v>
      </c>
      <c r="K86" s="186" t="s">
        <v>28</v>
      </c>
      <c r="L86" s="170">
        <v>42228</v>
      </c>
      <c r="M86" s="171" t="s">
        <v>22</v>
      </c>
      <c r="N86" s="171" t="s">
        <v>760</v>
      </c>
      <c r="O86" s="206" t="s">
        <v>765</v>
      </c>
      <c r="P86" s="234">
        <v>42369</v>
      </c>
      <c r="Q86" s="171"/>
      <c r="R86" s="17" t="s">
        <v>16</v>
      </c>
      <c r="S86" s="170">
        <v>42541</v>
      </c>
      <c r="T86" s="171" t="s">
        <v>764</v>
      </c>
      <c r="U86" s="169">
        <f>DAYS360(G85,L85,0)+1</f>
        <v>257</v>
      </c>
      <c r="V86" s="177" t="str">
        <f>IF(U86&gt;7,"Inoportuno",(IF(U86&lt;0,"No ha formulado PM","Oportuno")))</f>
        <v>Inoportuno</v>
      </c>
      <c r="W86" s="169">
        <f>DAYS360(P86,S86,0)+1</f>
        <v>171</v>
      </c>
      <c r="X86" s="205" t="s">
        <v>208</v>
      </c>
    </row>
    <row r="87" spans="1:24" ht="56.25" hidden="1" customHeight="1" x14ac:dyDescent="0.2">
      <c r="A87" s="17">
        <v>54</v>
      </c>
      <c r="B87" s="171" t="s">
        <v>15</v>
      </c>
      <c r="C87" s="171" t="s">
        <v>758</v>
      </c>
      <c r="D87" s="215"/>
      <c r="E87" s="214"/>
      <c r="F87" s="172" t="s">
        <v>388</v>
      </c>
      <c r="G87" s="268">
        <v>42116</v>
      </c>
      <c r="H87" s="178" t="s">
        <v>761</v>
      </c>
      <c r="I87" s="212"/>
      <c r="J87" s="212"/>
      <c r="K87" s="223"/>
      <c r="L87" s="210">
        <v>42228</v>
      </c>
      <c r="M87" s="171" t="s">
        <v>21</v>
      </c>
      <c r="N87" s="171" t="s">
        <v>760</v>
      </c>
      <c r="O87" s="206" t="s">
        <v>763</v>
      </c>
      <c r="P87" s="170">
        <v>42369</v>
      </c>
      <c r="Q87" s="171"/>
      <c r="R87" s="17" t="s">
        <v>16</v>
      </c>
      <c r="S87" s="170">
        <v>42541</v>
      </c>
      <c r="T87" s="17" t="s">
        <v>762</v>
      </c>
      <c r="U87" s="169">
        <f>DAYS360(G86,L86,0)+1</f>
        <v>257</v>
      </c>
      <c r="V87" s="177" t="str">
        <f>IF(U87&gt;7,"Inoportuno",(IF(U87&lt;0,"No ha formulado PM","Oportuno")))</f>
        <v>Inoportuno</v>
      </c>
      <c r="W87" s="169">
        <f>DAYS360(P87,S87,0)+1</f>
        <v>171</v>
      </c>
      <c r="X87" s="205" t="s">
        <v>208</v>
      </c>
    </row>
    <row r="88" spans="1:24" ht="56.25" hidden="1" customHeight="1" x14ac:dyDescent="0.2">
      <c r="A88" s="17"/>
      <c r="B88" s="171" t="s">
        <v>15</v>
      </c>
      <c r="C88" s="171" t="s">
        <v>758</v>
      </c>
      <c r="D88" s="185"/>
      <c r="E88" s="184"/>
      <c r="F88" s="172" t="s">
        <v>388</v>
      </c>
      <c r="G88" s="268">
        <v>42116</v>
      </c>
      <c r="H88" s="178" t="s">
        <v>761</v>
      </c>
      <c r="I88" s="181"/>
      <c r="J88" s="181"/>
      <c r="K88" s="180"/>
      <c r="L88" s="210">
        <v>42228</v>
      </c>
      <c r="M88" s="171" t="s">
        <v>21</v>
      </c>
      <c r="N88" s="171" t="s">
        <v>760</v>
      </c>
      <c r="O88" s="206" t="s">
        <v>759</v>
      </c>
      <c r="P88" s="170">
        <v>42369</v>
      </c>
      <c r="Q88" s="171"/>
      <c r="R88" s="17" t="s">
        <v>16</v>
      </c>
      <c r="S88" s="170">
        <v>42541</v>
      </c>
      <c r="T88" s="17" t="s">
        <v>125</v>
      </c>
      <c r="U88" s="169">
        <f>DAYS360(G87,L87,0)+1</f>
        <v>111</v>
      </c>
      <c r="V88" s="177" t="str">
        <f>IF(U88&gt;7,"Inoportuno",(IF(U88&lt;0,"No ha formulado PM","Oportuno")))</f>
        <v>Inoportuno</v>
      </c>
      <c r="W88" s="169">
        <f>DAYS360(P88,S88,0)+1</f>
        <v>171</v>
      </c>
      <c r="X88" s="205" t="s">
        <v>208</v>
      </c>
    </row>
    <row r="89" spans="1:24" ht="56.25" hidden="1" customHeight="1" x14ac:dyDescent="0.2">
      <c r="A89" s="17">
        <f>+A87+1</f>
        <v>55</v>
      </c>
      <c r="B89" s="171" t="s">
        <v>15</v>
      </c>
      <c r="C89" s="171" t="s">
        <v>758</v>
      </c>
      <c r="D89" s="179" t="s">
        <v>37</v>
      </c>
      <c r="E89" s="171" t="s">
        <v>38</v>
      </c>
      <c r="F89" s="172" t="s">
        <v>388</v>
      </c>
      <c r="G89" s="170">
        <v>41969</v>
      </c>
      <c r="H89" s="178" t="s">
        <v>757</v>
      </c>
      <c r="I89" s="173" t="s">
        <v>31</v>
      </c>
      <c r="J89" s="173" t="s">
        <v>32</v>
      </c>
      <c r="K89" s="17" t="s">
        <v>28</v>
      </c>
      <c r="L89" s="170">
        <v>42228</v>
      </c>
      <c r="M89" s="171" t="s">
        <v>21</v>
      </c>
      <c r="N89" s="171" t="s">
        <v>756</v>
      </c>
      <c r="O89" s="206" t="s">
        <v>755</v>
      </c>
      <c r="P89" s="234">
        <v>42004</v>
      </c>
      <c r="Q89" s="171"/>
      <c r="R89" s="17" t="s">
        <v>16</v>
      </c>
      <c r="S89" s="170">
        <v>42733</v>
      </c>
      <c r="T89" s="171" t="s">
        <v>754</v>
      </c>
      <c r="U89" s="169">
        <f>DAYS360(G89,L89,0)+1</f>
        <v>257</v>
      </c>
      <c r="V89" s="177" t="str">
        <f>IF(U89&gt;7,"Inoportuno",(IF(U89&lt;0,"No ha formulado PM","Oportuno")))</f>
        <v>Inoportuno</v>
      </c>
      <c r="W89" s="169">
        <f>DAYS360(P89,S89,0)+1</f>
        <v>720</v>
      </c>
      <c r="X89" s="205" t="s">
        <v>208</v>
      </c>
    </row>
    <row r="90" spans="1:24" ht="56.25" hidden="1" customHeight="1" x14ac:dyDescent="0.2">
      <c r="A90" s="17">
        <f>+A89+1</f>
        <v>56</v>
      </c>
      <c r="B90" s="171" t="s">
        <v>8</v>
      </c>
      <c r="C90" s="171" t="s">
        <v>753</v>
      </c>
      <c r="D90" s="179" t="s">
        <v>37</v>
      </c>
      <c r="E90" s="171" t="s">
        <v>25</v>
      </c>
      <c r="F90" s="172" t="s">
        <v>398</v>
      </c>
      <c r="G90" s="170">
        <v>41999</v>
      </c>
      <c r="H90" s="176" t="s">
        <v>752</v>
      </c>
      <c r="I90" s="173" t="s">
        <v>31</v>
      </c>
      <c r="J90" s="173" t="s">
        <v>32</v>
      </c>
      <c r="K90" s="17" t="s">
        <v>28</v>
      </c>
      <c r="L90" s="170">
        <v>42052</v>
      </c>
      <c r="M90" s="171" t="s">
        <v>21</v>
      </c>
      <c r="N90" s="171" t="s">
        <v>751</v>
      </c>
      <c r="O90" s="206" t="s">
        <v>750</v>
      </c>
      <c r="P90" s="170">
        <v>42369</v>
      </c>
      <c r="Q90" s="267" t="s">
        <v>749</v>
      </c>
      <c r="R90" s="17" t="s">
        <v>16</v>
      </c>
      <c r="S90" s="170">
        <v>42892</v>
      </c>
      <c r="T90" s="17" t="s">
        <v>748</v>
      </c>
      <c r="U90" s="169">
        <f>DAYS360(G90,L90,0)+1</f>
        <v>52</v>
      </c>
      <c r="V90" s="177" t="str">
        <f>IF(U90&gt;7,"Inoportuno",(IF(U90&lt;0,"No ha formulado PM","Oportuno")))</f>
        <v>Inoportuno</v>
      </c>
      <c r="W90" s="169">
        <f>DAYS360(P90,S90,0)+1</f>
        <v>517</v>
      </c>
      <c r="X90" s="205" t="s">
        <v>208</v>
      </c>
    </row>
    <row r="91" spans="1:24" ht="56.25" hidden="1" customHeight="1" x14ac:dyDescent="0.2">
      <c r="A91" s="17">
        <f>+A90+1</f>
        <v>57</v>
      </c>
      <c r="B91" s="171" t="s">
        <v>6</v>
      </c>
      <c r="C91" s="171" t="s">
        <v>735</v>
      </c>
      <c r="D91" s="179" t="s">
        <v>37</v>
      </c>
      <c r="E91" s="171" t="s">
        <v>25</v>
      </c>
      <c r="F91" s="172" t="s">
        <v>388</v>
      </c>
      <c r="G91" s="170">
        <v>41995</v>
      </c>
      <c r="H91" s="178" t="s">
        <v>747</v>
      </c>
      <c r="I91" s="173" t="s">
        <v>31</v>
      </c>
      <c r="J91" s="173" t="s">
        <v>33</v>
      </c>
      <c r="K91" s="17" t="s">
        <v>28</v>
      </c>
      <c r="L91" s="170">
        <v>42010</v>
      </c>
      <c r="M91" s="171" t="s">
        <v>21</v>
      </c>
      <c r="N91" s="173" t="s">
        <v>746</v>
      </c>
      <c r="O91" s="206" t="s">
        <v>745</v>
      </c>
      <c r="P91" s="170">
        <v>42369</v>
      </c>
      <c r="Q91" s="171" t="s">
        <v>744</v>
      </c>
      <c r="R91" s="17" t="s">
        <v>17</v>
      </c>
      <c r="S91" s="170"/>
      <c r="T91" s="17"/>
      <c r="U91" s="169">
        <f>DAYS360(G91,L91,0)+1</f>
        <v>15</v>
      </c>
      <c r="V91" s="177" t="str">
        <f>IF(U91&gt;7,"Inoportuno",(IF(U91&lt;0,"No ha formulado PM","Oportuno")))</f>
        <v>Inoportuno</v>
      </c>
      <c r="W91" s="169">
        <f>DAYS360(P91,S91,0)+1</f>
        <v>-41759</v>
      </c>
      <c r="X91" s="205" t="s">
        <v>208</v>
      </c>
    </row>
    <row r="92" spans="1:24" ht="56.25" hidden="1" customHeight="1" x14ac:dyDescent="0.2">
      <c r="A92" s="17">
        <f>+A91+1</f>
        <v>58</v>
      </c>
      <c r="B92" s="171" t="s">
        <v>6</v>
      </c>
      <c r="C92" s="171" t="s">
        <v>735</v>
      </c>
      <c r="D92" s="179" t="s">
        <v>37</v>
      </c>
      <c r="E92" s="171" t="s">
        <v>25</v>
      </c>
      <c r="F92" s="172" t="s">
        <v>388</v>
      </c>
      <c r="G92" s="170">
        <v>41995</v>
      </c>
      <c r="H92" s="178" t="s">
        <v>743</v>
      </c>
      <c r="I92" s="173" t="s">
        <v>31</v>
      </c>
      <c r="J92" s="173" t="s">
        <v>33</v>
      </c>
      <c r="K92" s="17" t="s">
        <v>27</v>
      </c>
      <c r="L92" s="170"/>
      <c r="M92" s="171"/>
      <c r="N92" s="171"/>
      <c r="O92" s="90"/>
      <c r="P92" s="170"/>
      <c r="Q92" s="206" t="s">
        <v>742</v>
      </c>
      <c r="R92" s="17" t="s">
        <v>17</v>
      </c>
      <c r="S92" s="170"/>
      <c r="T92" s="17"/>
      <c r="U92" s="169">
        <f>DAYS360(G92,L92,0)+1</f>
        <v>-41391</v>
      </c>
      <c r="V92" s="177" t="str">
        <f>IF(U92&gt;7,"Inoportuno",(IF(U92&lt;0,"No ha formulado PM","Oportuno")))</f>
        <v>No ha formulado PM</v>
      </c>
      <c r="W92" s="169">
        <f>DAYS360(P92,S92,0)+1</f>
        <v>1</v>
      </c>
      <c r="X92" s="205" t="s">
        <v>208</v>
      </c>
    </row>
    <row r="93" spans="1:24" ht="56.25" hidden="1" customHeight="1" x14ac:dyDescent="0.2">
      <c r="A93" s="17">
        <v>59</v>
      </c>
      <c r="B93" s="171" t="s">
        <v>6</v>
      </c>
      <c r="C93" s="171" t="s">
        <v>735</v>
      </c>
      <c r="D93" s="179" t="s">
        <v>37</v>
      </c>
      <c r="E93" s="171" t="s">
        <v>25</v>
      </c>
      <c r="F93" s="172" t="s">
        <v>388</v>
      </c>
      <c r="G93" s="170">
        <v>41995</v>
      </c>
      <c r="H93" s="178" t="s">
        <v>737</v>
      </c>
      <c r="I93" s="173" t="s">
        <v>31</v>
      </c>
      <c r="J93" s="173" t="s">
        <v>33</v>
      </c>
      <c r="K93" s="17" t="s">
        <v>28</v>
      </c>
      <c r="L93" s="170">
        <v>42010</v>
      </c>
      <c r="M93" s="171" t="s">
        <v>22</v>
      </c>
      <c r="N93" s="173" t="s">
        <v>733</v>
      </c>
      <c r="O93" s="206" t="s">
        <v>741</v>
      </c>
      <c r="P93" s="170">
        <v>42369</v>
      </c>
      <c r="Q93" s="171" t="s">
        <v>740</v>
      </c>
      <c r="R93" s="17" t="s">
        <v>17</v>
      </c>
      <c r="S93" s="170"/>
      <c r="T93" s="17"/>
      <c r="U93" s="169">
        <f>DAYS360(G93,L93,0)+1</f>
        <v>15</v>
      </c>
      <c r="V93" s="177" t="str">
        <f>IF(U93&gt;7,"Inoportuno",(IF(U93&lt;0,"No ha formulado PM","Oportuno")))</f>
        <v>Inoportuno</v>
      </c>
      <c r="W93" s="169">
        <f>DAYS360(P93,S93,0)+1</f>
        <v>-41759</v>
      </c>
      <c r="X93" s="205" t="s">
        <v>208</v>
      </c>
    </row>
    <row r="94" spans="1:24" ht="56.25" hidden="1" customHeight="1" x14ac:dyDescent="0.2">
      <c r="A94" s="17"/>
      <c r="B94" s="171" t="s">
        <v>6</v>
      </c>
      <c r="C94" s="171" t="s">
        <v>735</v>
      </c>
      <c r="D94" s="190" t="s">
        <v>37</v>
      </c>
      <c r="E94" s="189" t="s">
        <v>25</v>
      </c>
      <c r="F94" s="172" t="s">
        <v>388</v>
      </c>
      <c r="G94" s="170">
        <v>41995</v>
      </c>
      <c r="H94" s="178" t="s">
        <v>737</v>
      </c>
      <c r="I94" s="187" t="s">
        <v>31</v>
      </c>
      <c r="J94" s="187" t="s">
        <v>33</v>
      </c>
      <c r="K94" s="186" t="s">
        <v>28</v>
      </c>
      <c r="L94" s="170">
        <v>42010</v>
      </c>
      <c r="M94" s="171" t="s">
        <v>22</v>
      </c>
      <c r="N94" s="173" t="s">
        <v>733</v>
      </c>
      <c r="O94" s="206" t="s">
        <v>739</v>
      </c>
      <c r="P94" s="170">
        <v>42369</v>
      </c>
      <c r="Q94" s="171"/>
      <c r="R94" s="17" t="s">
        <v>17</v>
      </c>
      <c r="S94" s="170"/>
      <c r="T94" s="17"/>
      <c r="U94" s="169">
        <f>DAYS360(G94,L94,0)+1</f>
        <v>15</v>
      </c>
      <c r="V94" s="177" t="str">
        <f>IF(U94&gt;7,"Inoportuno",(IF(U94&lt;0,"No ha formulado PM","Oportuno")))</f>
        <v>Inoportuno</v>
      </c>
      <c r="W94" s="169">
        <f>DAYS360(P94,S94,0)+1</f>
        <v>-41759</v>
      </c>
      <c r="X94" s="205" t="s">
        <v>208</v>
      </c>
    </row>
    <row r="95" spans="1:24" ht="56.25" hidden="1" customHeight="1" x14ac:dyDescent="0.2">
      <c r="A95" s="17"/>
      <c r="B95" s="171" t="s">
        <v>6</v>
      </c>
      <c r="C95" s="171" t="s">
        <v>735</v>
      </c>
      <c r="D95" s="215"/>
      <c r="E95" s="214"/>
      <c r="F95" s="172" t="s">
        <v>388</v>
      </c>
      <c r="G95" s="170">
        <v>41995</v>
      </c>
      <c r="H95" s="178" t="s">
        <v>737</v>
      </c>
      <c r="I95" s="212"/>
      <c r="J95" s="212"/>
      <c r="K95" s="223"/>
      <c r="L95" s="170">
        <v>42010</v>
      </c>
      <c r="M95" s="171" t="s">
        <v>21</v>
      </c>
      <c r="N95" s="173" t="s">
        <v>733</v>
      </c>
      <c r="O95" s="206" t="s">
        <v>738</v>
      </c>
      <c r="P95" s="170">
        <v>42369</v>
      </c>
      <c r="Q95" s="171"/>
      <c r="R95" s="17" t="s">
        <v>17</v>
      </c>
      <c r="S95" s="170"/>
      <c r="T95" s="17"/>
      <c r="U95" s="169">
        <f>DAYS360(G95,L95,0)+1</f>
        <v>15</v>
      </c>
      <c r="V95" s="177" t="str">
        <f>IF(U95&gt;7,"Inoportuno",(IF(U95&lt;0,"No ha formulado PM","Oportuno")))</f>
        <v>Inoportuno</v>
      </c>
      <c r="W95" s="169">
        <f>DAYS360(P95,S95,0)+1</f>
        <v>-41759</v>
      </c>
      <c r="X95" s="205" t="s">
        <v>208</v>
      </c>
    </row>
    <row r="96" spans="1:24" ht="56.25" hidden="1" customHeight="1" x14ac:dyDescent="0.2">
      <c r="A96" s="17"/>
      <c r="B96" s="171" t="s">
        <v>6</v>
      </c>
      <c r="C96" s="171" t="s">
        <v>735</v>
      </c>
      <c r="D96" s="185"/>
      <c r="E96" s="184"/>
      <c r="F96" s="172" t="s">
        <v>388</v>
      </c>
      <c r="G96" s="170">
        <v>41995</v>
      </c>
      <c r="H96" s="178" t="s">
        <v>737</v>
      </c>
      <c r="I96" s="181"/>
      <c r="J96" s="181"/>
      <c r="K96" s="180"/>
      <c r="L96" s="170">
        <v>42010</v>
      </c>
      <c r="M96" s="171" t="s">
        <v>21</v>
      </c>
      <c r="N96" s="173" t="s">
        <v>733</v>
      </c>
      <c r="O96" s="206" t="s">
        <v>736</v>
      </c>
      <c r="P96" s="170">
        <v>42369</v>
      </c>
      <c r="Q96" s="171"/>
      <c r="R96" s="17" t="s">
        <v>17</v>
      </c>
      <c r="S96" s="170"/>
      <c r="T96" s="17"/>
      <c r="U96" s="169">
        <f>DAYS360(G93,L93,0)+1</f>
        <v>15</v>
      </c>
      <c r="V96" s="177" t="str">
        <f>IF(U96&gt;7,"Inoportuno",(IF(U96&lt;0,"No ha formulado PM","Oportuno")))</f>
        <v>Inoportuno</v>
      </c>
      <c r="W96" s="169">
        <f>DAYS360(P96,S96,0)+1</f>
        <v>-41759</v>
      </c>
      <c r="X96" s="205" t="s">
        <v>208</v>
      </c>
    </row>
    <row r="97" spans="1:24" ht="56.25" hidden="1" customHeight="1" x14ac:dyDescent="0.2">
      <c r="A97" s="17">
        <f>+A93+1</f>
        <v>60</v>
      </c>
      <c r="B97" s="171" t="s">
        <v>6</v>
      </c>
      <c r="C97" s="171" t="s">
        <v>735</v>
      </c>
      <c r="D97" s="179" t="s">
        <v>37</v>
      </c>
      <c r="E97" s="171" t="s">
        <v>25</v>
      </c>
      <c r="F97" s="172" t="s">
        <v>388</v>
      </c>
      <c r="G97" s="170">
        <v>41995</v>
      </c>
      <c r="H97" s="178" t="s">
        <v>734</v>
      </c>
      <c r="I97" s="173" t="s">
        <v>31</v>
      </c>
      <c r="J97" s="173" t="s">
        <v>33</v>
      </c>
      <c r="K97" s="17" t="s">
        <v>28</v>
      </c>
      <c r="L97" s="170">
        <v>42010</v>
      </c>
      <c r="M97" s="171" t="s">
        <v>22</v>
      </c>
      <c r="N97" s="173" t="s">
        <v>733</v>
      </c>
      <c r="O97" s="206" t="s">
        <v>732</v>
      </c>
      <c r="P97" s="170">
        <v>42277</v>
      </c>
      <c r="Q97" s="171" t="s">
        <v>731</v>
      </c>
      <c r="R97" s="17" t="s">
        <v>17</v>
      </c>
      <c r="S97" s="170"/>
      <c r="T97" s="17"/>
      <c r="U97" s="169">
        <f>DAYS360(G97,L97,0)+1</f>
        <v>15</v>
      </c>
      <c r="V97" s="177" t="str">
        <f>IF(U97&gt;7,"Inoportuno",(IF(U97&lt;0,"No ha formulado PM","Oportuno")))</f>
        <v>Inoportuno</v>
      </c>
      <c r="W97" s="169">
        <f>DAYS360(P97,S97,0)+1</f>
        <v>-41669</v>
      </c>
      <c r="X97" s="205" t="s">
        <v>208</v>
      </c>
    </row>
    <row r="98" spans="1:24" ht="144" hidden="1" customHeight="1" x14ac:dyDescent="0.2">
      <c r="A98" s="17">
        <v>61</v>
      </c>
      <c r="B98" s="171" t="s">
        <v>13</v>
      </c>
      <c r="C98" s="171" t="s">
        <v>712</v>
      </c>
      <c r="D98" s="190" t="s">
        <v>37</v>
      </c>
      <c r="E98" s="189" t="s">
        <v>25</v>
      </c>
      <c r="F98" s="172" t="s">
        <v>470</v>
      </c>
      <c r="G98" s="170">
        <v>41985</v>
      </c>
      <c r="H98" s="178" t="s">
        <v>729</v>
      </c>
      <c r="I98" s="187" t="s">
        <v>31</v>
      </c>
      <c r="J98" s="187" t="s">
        <v>32</v>
      </c>
      <c r="K98" s="186" t="s">
        <v>28</v>
      </c>
      <c r="L98" s="170">
        <v>42023</v>
      </c>
      <c r="M98" s="171" t="s">
        <v>22</v>
      </c>
      <c r="N98" s="252" t="s">
        <v>728</v>
      </c>
      <c r="O98" s="206" t="s">
        <v>730</v>
      </c>
      <c r="P98" s="236">
        <v>42612</v>
      </c>
      <c r="Q98" s="171"/>
      <c r="R98" s="266" t="s">
        <v>16</v>
      </c>
      <c r="S98" s="236">
        <v>42663</v>
      </c>
      <c r="T98" s="252" t="s">
        <v>723</v>
      </c>
      <c r="U98" s="169">
        <f>DAYS360(G98,L98,0)+1</f>
        <v>38</v>
      </c>
      <c r="V98" s="177" t="str">
        <f>IF(U98&gt;7,"Inoportuno",(IF(U98&lt;0,"No ha formulado PM","Oportuno")))</f>
        <v>Inoportuno</v>
      </c>
      <c r="W98" s="169">
        <f>DAYS360(P98,S98,0)+1</f>
        <v>51</v>
      </c>
      <c r="X98" s="205" t="s">
        <v>208</v>
      </c>
    </row>
    <row r="99" spans="1:24" ht="116.25" hidden="1" customHeight="1" x14ac:dyDescent="0.2">
      <c r="A99" s="17"/>
      <c r="B99" s="171" t="s">
        <v>13</v>
      </c>
      <c r="C99" s="171" t="s">
        <v>712</v>
      </c>
      <c r="D99" s="185"/>
      <c r="E99" s="184"/>
      <c r="F99" s="172" t="s">
        <v>470</v>
      </c>
      <c r="G99" s="170">
        <v>41985</v>
      </c>
      <c r="H99" s="178" t="s">
        <v>729</v>
      </c>
      <c r="I99" s="181"/>
      <c r="J99" s="181"/>
      <c r="K99" s="180"/>
      <c r="L99" s="170">
        <v>42024</v>
      </c>
      <c r="M99" s="171" t="s">
        <v>21</v>
      </c>
      <c r="N99" s="252" t="s">
        <v>728</v>
      </c>
      <c r="O99" s="206" t="s">
        <v>727</v>
      </c>
      <c r="P99" s="236">
        <v>42551</v>
      </c>
      <c r="Q99" s="171"/>
      <c r="R99" s="266" t="s">
        <v>16</v>
      </c>
      <c r="S99" s="236">
        <v>42663</v>
      </c>
      <c r="T99" s="266" t="s">
        <v>726</v>
      </c>
      <c r="U99" s="169">
        <f>DAYS360(G98,L98,0)+1</f>
        <v>38</v>
      </c>
      <c r="V99" s="177" t="str">
        <f>IF(U99&gt;7,"Inoportuno",(IF(U99&lt;0,"No ha formulado PM","Oportuno")))</f>
        <v>Inoportuno</v>
      </c>
      <c r="W99" s="169">
        <f>DAYS360(P99,S99,0)+1</f>
        <v>111</v>
      </c>
      <c r="X99" s="205" t="s">
        <v>208</v>
      </c>
    </row>
    <row r="100" spans="1:24" ht="117" hidden="1" customHeight="1" x14ac:dyDescent="0.2">
      <c r="A100" s="17">
        <f>+A98+1</f>
        <v>62</v>
      </c>
      <c r="B100" s="171" t="s">
        <v>13</v>
      </c>
      <c r="C100" s="171" t="s">
        <v>712</v>
      </c>
      <c r="D100" s="179" t="s">
        <v>37</v>
      </c>
      <c r="E100" s="171" t="s">
        <v>25</v>
      </c>
      <c r="F100" s="172" t="s">
        <v>470</v>
      </c>
      <c r="G100" s="170">
        <v>41985</v>
      </c>
      <c r="H100" s="178" t="s">
        <v>725</v>
      </c>
      <c r="I100" s="173" t="s">
        <v>31</v>
      </c>
      <c r="J100" s="173" t="s">
        <v>32</v>
      </c>
      <c r="K100" s="17" t="s">
        <v>28</v>
      </c>
      <c r="L100" s="170">
        <v>42023</v>
      </c>
      <c r="M100" s="171" t="s">
        <v>22</v>
      </c>
      <c r="N100" s="171" t="s">
        <v>379</v>
      </c>
      <c r="O100" s="206" t="s">
        <v>724</v>
      </c>
      <c r="P100" s="170">
        <v>42612</v>
      </c>
      <c r="Q100" s="171"/>
      <c r="R100" s="17" t="s">
        <v>16</v>
      </c>
      <c r="S100" s="170">
        <v>42663</v>
      </c>
      <c r="T100" s="252" t="s">
        <v>723</v>
      </c>
      <c r="U100" s="169">
        <f>DAYS360(G100,L100,0)+1</f>
        <v>38</v>
      </c>
      <c r="V100" s="177" t="str">
        <f>IF(U100&gt;7,"Inoportuno",(IF(U100&lt;0,"No ha formulado PM","Oportuno")))</f>
        <v>Inoportuno</v>
      </c>
      <c r="W100" s="169">
        <f>DAYS360(P100,S100,0)+1</f>
        <v>51</v>
      </c>
      <c r="X100" s="205" t="s">
        <v>208</v>
      </c>
    </row>
    <row r="101" spans="1:24" ht="103.5" hidden="1" customHeight="1" x14ac:dyDescent="0.2">
      <c r="A101" s="17">
        <f>+A100+1</f>
        <v>63</v>
      </c>
      <c r="B101" s="171" t="s">
        <v>13</v>
      </c>
      <c r="C101" s="171" t="s">
        <v>712</v>
      </c>
      <c r="D101" s="179" t="s">
        <v>37</v>
      </c>
      <c r="E101" s="171" t="s">
        <v>25</v>
      </c>
      <c r="F101" s="172" t="s">
        <v>470</v>
      </c>
      <c r="G101" s="170">
        <v>41985</v>
      </c>
      <c r="H101" s="178" t="s">
        <v>722</v>
      </c>
      <c r="I101" s="173" t="s">
        <v>31</v>
      </c>
      <c r="J101" s="173" t="s">
        <v>32</v>
      </c>
      <c r="K101" s="17" t="s">
        <v>28</v>
      </c>
      <c r="L101" s="170">
        <v>42023</v>
      </c>
      <c r="M101" s="171" t="s">
        <v>22</v>
      </c>
      <c r="N101" s="171" t="s">
        <v>379</v>
      </c>
      <c r="O101" s="206" t="s">
        <v>721</v>
      </c>
      <c r="P101" s="170">
        <v>42093</v>
      </c>
      <c r="Q101" s="171"/>
      <c r="R101" s="17" t="s">
        <v>16</v>
      </c>
      <c r="S101" s="170">
        <v>42537</v>
      </c>
      <c r="T101" s="17" t="s">
        <v>720</v>
      </c>
      <c r="U101" s="169">
        <f>DAYS360(G101,L101,0)+1</f>
        <v>38</v>
      </c>
      <c r="V101" s="177" t="str">
        <f>IF(U101&gt;7,"Inoportuno",(IF(U101&lt;0,"No ha formulado PM","Oportuno")))</f>
        <v>Inoportuno</v>
      </c>
      <c r="W101" s="169">
        <f>DAYS360(P101,S101,0)+1</f>
        <v>437</v>
      </c>
      <c r="X101" s="205" t="s">
        <v>208</v>
      </c>
    </row>
    <row r="102" spans="1:24" ht="83.25" hidden="1" customHeight="1" x14ac:dyDescent="0.2">
      <c r="A102" s="17">
        <v>64</v>
      </c>
      <c r="B102" s="171" t="s">
        <v>13</v>
      </c>
      <c r="C102" s="171" t="s">
        <v>712</v>
      </c>
      <c r="D102" s="190" t="s">
        <v>37</v>
      </c>
      <c r="E102" s="189" t="s">
        <v>25</v>
      </c>
      <c r="F102" s="172" t="s">
        <v>470</v>
      </c>
      <c r="G102" s="170">
        <v>41985</v>
      </c>
      <c r="H102" s="176" t="s">
        <v>715</v>
      </c>
      <c r="I102" s="187" t="s">
        <v>31</v>
      </c>
      <c r="J102" s="187" t="s">
        <v>32</v>
      </c>
      <c r="K102" s="186" t="s">
        <v>28</v>
      </c>
      <c r="L102" s="170">
        <v>42023</v>
      </c>
      <c r="M102" s="171" t="s">
        <v>22</v>
      </c>
      <c r="N102" s="171" t="s">
        <v>379</v>
      </c>
      <c r="O102" s="206" t="s">
        <v>707</v>
      </c>
      <c r="P102" s="170">
        <v>42368</v>
      </c>
      <c r="Q102" s="209" t="s">
        <v>719</v>
      </c>
      <c r="R102" s="17" t="s">
        <v>16</v>
      </c>
      <c r="S102" s="170">
        <v>42859</v>
      </c>
      <c r="T102" s="252" t="s">
        <v>718</v>
      </c>
      <c r="U102" s="169">
        <f>DAYS360(G102,L102,0)+1</f>
        <v>38</v>
      </c>
      <c r="V102" s="177" t="str">
        <f>IF(U102&gt;7,"Inoportuno",(IF(U102&lt;0,"No ha formulado PM","Oportuno")))</f>
        <v>Inoportuno</v>
      </c>
      <c r="W102" s="169">
        <f>DAYS360(P102,S102,0)+1</f>
        <v>485</v>
      </c>
      <c r="X102" s="205" t="s">
        <v>208</v>
      </c>
    </row>
    <row r="103" spans="1:24" ht="56.25" hidden="1" customHeight="1" x14ac:dyDescent="0.2">
      <c r="A103" s="17"/>
      <c r="B103" s="171" t="s">
        <v>13</v>
      </c>
      <c r="C103" s="171" t="s">
        <v>712</v>
      </c>
      <c r="D103" s="215"/>
      <c r="E103" s="214"/>
      <c r="F103" s="172" t="s">
        <v>470</v>
      </c>
      <c r="G103" s="170">
        <v>41986</v>
      </c>
      <c r="H103" s="176" t="s">
        <v>715</v>
      </c>
      <c r="I103" s="212"/>
      <c r="J103" s="212"/>
      <c r="K103" s="223"/>
      <c r="L103" s="170">
        <v>42023</v>
      </c>
      <c r="M103" s="171" t="s">
        <v>22</v>
      </c>
      <c r="N103" s="171" t="s">
        <v>379</v>
      </c>
      <c r="O103" s="206" t="s">
        <v>717</v>
      </c>
      <c r="P103" s="170">
        <v>42368</v>
      </c>
      <c r="Q103" s="171"/>
      <c r="R103" s="17" t="s">
        <v>16</v>
      </c>
      <c r="S103" s="170">
        <v>42381</v>
      </c>
      <c r="T103" s="252" t="s">
        <v>704</v>
      </c>
      <c r="U103" s="169">
        <f>DAYS360(G103,L103,0)+1</f>
        <v>37</v>
      </c>
      <c r="V103" s="177" t="str">
        <f>IF(U103&gt;7,"Inoportuno",(IF(U103&lt;0,"No ha formulado PM","Oportuno")))</f>
        <v>Inoportuno</v>
      </c>
      <c r="W103" s="169">
        <f>DAYS360(P103,S103,0)+1</f>
        <v>13</v>
      </c>
      <c r="X103" s="205" t="s">
        <v>208</v>
      </c>
    </row>
    <row r="104" spans="1:24" ht="56.25" hidden="1" customHeight="1" x14ac:dyDescent="0.2">
      <c r="A104" s="17"/>
      <c r="B104" s="171" t="s">
        <v>13</v>
      </c>
      <c r="C104" s="171" t="s">
        <v>712</v>
      </c>
      <c r="D104" s="215"/>
      <c r="E104" s="214"/>
      <c r="F104" s="172" t="s">
        <v>470</v>
      </c>
      <c r="G104" s="170">
        <v>41987</v>
      </c>
      <c r="H104" s="176" t="s">
        <v>715</v>
      </c>
      <c r="I104" s="212"/>
      <c r="J104" s="212"/>
      <c r="K104" s="223"/>
      <c r="L104" s="170">
        <v>42023</v>
      </c>
      <c r="M104" s="171" t="s">
        <v>21</v>
      </c>
      <c r="N104" s="171" t="s">
        <v>379</v>
      </c>
      <c r="O104" s="206" t="s">
        <v>716</v>
      </c>
      <c r="P104" s="170">
        <v>42368</v>
      </c>
      <c r="Q104" s="171"/>
      <c r="R104" s="17" t="s">
        <v>16</v>
      </c>
      <c r="S104" s="170">
        <v>42381</v>
      </c>
      <c r="T104" s="171" t="s">
        <v>704</v>
      </c>
      <c r="U104" s="169">
        <f>DAYS360(G104,L104,0)+1</f>
        <v>36</v>
      </c>
      <c r="V104" s="177" t="str">
        <f>IF(U104&gt;7,"Inoportuno",(IF(U104&lt;0,"No ha formulado PM","Oportuno")))</f>
        <v>Inoportuno</v>
      </c>
      <c r="W104" s="169">
        <f>DAYS360(P104,S104,0)+1</f>
        <v>13</v>
      </c>
      <c r="X104" s="205" t="s">
        <v>208</v>
      </c>
    </row>
    <row r="105" spans="1:24" ht="67.5" hidden="1" customHeight="1" x14ac:dyDescent="0.2">
      <c r="A105" s="17"/>
      <c r="B105" s="171" t="s">
        <v>13</v>
      </c>
      <c r="C105" s="171" t="s">
        <v>712</v>
      </c>
      <c r="D105" s="185"/>
      <c r="E105" s="184"/>
      <c r="F105" s="172" t="s">
        <v>470</v>
      </c>
      <c r="G105" s="170">
        <v>41988</v>
      </c>
      <c r="H105" s="176" t="s">
        <v>715</v>
      </c>
      <c r="I105" s="181"/>
      <c r="J105" s="181"/>
      <c r="K105" s="180"/>
      <c r="L105" s="170">
        <v>42023</v>
      </c>
      <c r="M105" s="171" t="s">
        <v>21</v>
      </c>
      <c r="N105" s="171" t="s">
        <v>379</v>
      </c>
      <c r="O105" s="206" t="s">
        <v>709</v>
      </c>
      <c r="P105" s="170">
        <v>42368</v>
      </c>
      <c r="Q105" s="171"/>
      <c r="R105" s="17" t="s">
        <v>16</v>
      </c>
      <c r="S105" s="170">
        <v>42381</v>
      </c>
      <c r="T105" s="171" t="s">
        <v>704</v>
      </c>
      <c r="U105" s="169">
        <f>DAYS360(G102,L102,0)+1</f>
        <v>38</v>
      </c>
      <c r="V105" s="177" t="str">
        <f>IF(U105&gt;7,"Inoportuno",(IF(U105&lt;0,"No ha formulado PM","Oportuno")))</f>
        <v>Inoportuno</v>
      </c>
      <c r="W105" s="169">
        <f>DAYS360(P105,S105,0)+1</f>
        <v>13</v>
      </c>
      <c r="X105" s="205" t="s">
        <v>208</v>
      </c>
    </row>
    <row r="106" spans="1:24" ht="111.75" hidden="1" customHeight="1" x14ac:dyDescent="0.2">
      <c r="A106" s="17">
        <v>65</v>
      </c>
      <c r="B106" s="171" t="s">
        <v>13</v>
      </c>
      <c r="C106" s="171" t="s">
        <v>712</v>
      </c>
      <c r="D106" s="190" t="s">
        <v>37</v>
      </c>
      <c r="E106" s="189" t="s">
        <v>25</v>
      </c>
      <c r="F106" s="172" t="s">
        <v>470</v>
      </c>
      <c r="G106" s="170">
        <v>41985</v>
      </c>
      <c r="H106" s="178" t="s">
        <v>711</v>
      </c>
      <c r="I106" s="187" t="s">
        <v>31</v>
      </c>
      <c r="J106" s="187" t="s">
        <v>32</v>
      </c>
      <c r="K106" s="186" t="s">
        <v>28</v>
      </c>
      <c r="L106" s="170">
        <v>42023</v>
      </c>
      <c r="M106" s="171" t="s">
        <v>22</v>
      </c>
      <c r="N106" s="171" t="s">
        <v>379</v>
      </c>
      <c r="O106" s="206" t="s">
        <v>714</v>
      </c>
      <c r="P106" s="170">
        <v>42368</v>
      </c>
      <c r="Q106" s="171"/>
      <c r="R106" s="17" t="s">
        <v>16</v>
      </c>
      <c r="S106" s="170">
        <v>42381</v>
      </c>
      <c r="T106" s="252" t="s">
        <v>704</v>
      </c>
      <c r="U106" s="169">
        <f>DAYS360(G103,L103,0)+1</f>
        <v>37</v>
      </c>
      <c r="V106" s="177" t="str">
        <f>IF(U106&gt;7,"Inoportuno",(IF(U106&lt;0,"No ha formulado PM","Oportuno")))</f>
        <v>Inoportuno</v>
      </c>
      <c r="W106" s="169">
        <f>DAYS360(P106,S106,0)+1</f>
        <v>13</v>
      </c>
      <c r="X106" s="205" t="s">
        <v>208</v>
      </c>
    </row>
    <row r="107" spans="1:24" ht="104.25" hidden="1" customHeight="1" x14ac:dyDescent="0.2">
      <c r="A107" s="17"/>
      <c r="B107" s="171" t="s">
        <v>13</v>
      </c>
      <c r="C107" s="171" t="s">
        <v>712</v>
      </c>
      <c r="D107" s="215"/>
      <c r="E107" s="214"/>
      <c r="F107" s="172" t="s">
        <v>470</v>
      </c>
      <c r="G107" s="170">
        <v>41985</v>
      </c>
      <c r="H107" s="178" t="s">
        <v>711</v>
      </c>
      <c r="I107" s="212"/>
      <c r="J107" s="212"/>
      <c r="K107" s="223"/>
      <c r="L107" s="170">
        <v>42023</v>
      </c>
      <c r="M107" s="171" t="s">
        <v>22</v>
      </c>
      <c r="N107" s="171" t="s">
        <v>379</v>
      </c>
      <c r="O107" s="206" t="s">
        <v>713</v>
      </c>
      <c r="P107" s="170">
        <v>42368</v>
      </c>
      <c r="Q107" s="171"/>
      <c r="R107" s="17" t="s">
        <v>16</v>
      </c>
      <c r="S107" s="170">
        <v>42381</v>
      </c>
      <c r="T107" s="252" t="s">
        <v>704</v>
      </c>
      <c r="U107" s="169">
        <f>DAYS360(G107,L107,0)+1</f>
        <v>38</v>
      </c>
      <c r="V107" s="177" t="str">
        <f>IF(U107&gt;7,"Inoportuno",(IF(U107&lt;0,"No ha formulado PM","Oportuno")))</f>
        <v>Inoportuno</v>
      </c>
      <c r="W107" s="169">
        <f>DAYS360(P107,S107,0)+1</f>
        <v>13</v>
      </c>
      <c r="X107" s="205" t="s">
        <v>208</v>
      </c>
    </row>
    <row r="108" spans="1:24" ht="192.75" hidden="1" customHeight="1" x14ac:dyDescent="0.2">
      <c r="A108" s="17"/>
      <c r="B108" s="171" t="s">
        <v>13</v>
      </c>
      <c r="C108" s="171" t="s">
        <v>712</v>
      </c>
      <c r="D108" s="185"/>
      <c r="E108" s="184"/>
      <c r="F108" s="172" t="s">
        <v>470</v>
      </c>
      <c r="G108" s="170">
        <v>41985</v>
      </c>
      <c r="H108" s="178" t="s">
        <v>711</v>
      </c>
      <c r="I108" s="181"/>
      <c r="J108" s="181"/>
      <c r="K108" s="180"/>
      <c r="L108" s="170">
        <v>42023</v>
      </c>
      <c r="M108" s="171" t="s">
        <v>22</v>
      </c>
      <c r="N108" s="171" t="s">
        <v>379</v>
      </c>
      <c r="O108" s="206" t="s">
        <v>710</v>
      </c>
      <c r="P108" s="170">
        <v>42368</v>
      </c>
      <c r="Q108" s="171"/>
      <c r="R108" s="17" t="s">
        <v>16</v>
      </c>
      <c r="S108" s="170">
        <v>42381</v>
      </c>
      <c r="T108" s="252" t="s">
        <v>704</v>
      </c>
      <c r="U108" s="169">
        <f>DAYS360(G106,L106,0)+1</f>
        <v>38</v>
      </c>
      <c r="V108" s="177" t="str">
        <f>IF(U108&gt;7,"Inoportuno",(IF(U108&lt;0,"No ha formulado PM","Oportuno")))</f>
        <v>Inoportuno</v>
      </c>
      <c r="W108" s="169">
        <f>DAYS360(P108,S108,0)+1</f>
        <v>13</v>
      </c>
      <c r="X108" s="205" t="s">
        <v>208</v>
      </c>
    </row>
    <row r="109" spans="1:24" ht="56.25" hidden="1" customHeight="1" x14ac:dyDescent="0.2">
      <c r="A109" s="17">
        <v>66</v>
      </c>
      <c r="B109" s="171" t="s">
        <v>13</v>
      </c>
      <c r="C109" s="171" t="s">
        <v>76</v>
      </c>
      <c r="D109" s="190" t="s">
        <v>37</v>
      </c>
      <c r="E109" s="189" t="s">
        <v>25</v>
      </c>
      <c r="F109" s="172" t="s">
        <v>470</v>
      </c>
      <c r="G109" s="170">
        <v>41985</v>
      </c>
      <c r="H109" s="176" t="s">
        <v>701</v>
      </c>
      <c r="I109" s="187" t="s">
        <v>31</v>
      </c>
      <c r="J109" s="187" t="s">
        <v>32</v>
      </c>
      <c r="K109" s="186" t="s">
        <v>28</v>
      </c>
      <c r="L109" s="170">
        <v>42023</v>
      </c>
      <c r="M109" s="171" t="s">
        <v>22</v>
      </c>
      <c r="N109" s="171" t="s">
        <v>379</v>
      </c>
      <c r="O109" s="206" t="s">
        <v>709</v>
      </c>
      <c r="P109" s="170">
        <v>42368</v>
      </c>
      <c r="Q109" s="171"/>
      <c r="R109" s="17" t="s">
        <v>16</v>
      </c>
      <c r="S109" s="170">
        <v>42381</v>
      </c>
      <c r="T109" s="252" t="s">
        <v>704</v>
      </c>
      <c r="U109" s="169">
        <f>DAYS360(G107,L107,0)+1</f>
        <v>38</v>
      </c>
      <c r="V109" s="177" t="str">
        <f>IF(U109&gt;7,"Inoportuno",(IF(U109&lt;0,"No ha formulado PM","Oportuno")))</f>
        <v>Inoportuno</v>
      </c>
      <c r="W109" s="169">
        <f>DAYS360(P109,S109,0)+1</f>
        <v>13</v>
      </c>
      <c r="X109" s="205" t="s">
        <v>208</v>
      </c>
    </row>
    <row r="110" spans="1:24" ht="56.25" hidden="1" customHeight="1" x14ac:dyDescent="0.2">
      <c r="A110" s="17"/>
      <c r="B110" s="171" t="s">
        <v>13</v>
      </c>
      <c r="C110" s="171" t="s">
        <v>76</v>
      </c>
      <c r="D110" s="215"/>
      <c r="E110" s="214"/>
      <c r="F110" s="172" t="s">
        <v>470</v>
      </c>
      <c r="G110" s="170">
        <v>41985</v>
      </c>
      <c r="H110" s="176" t="s">
        <v>701</v>
      </c>
      <c r="I110" s="212"/>
      <c r="J110" s="212"/>
      <c r="K110" s="223"/>
      <c r="L110" s="170">
        <v>42023</v>
      </c>
      <c r="M110" s="171" t="s">
        <v>22</v>
      </c>
      <c r="N110" s="171" t="s">
        <v>379</v>
      </c>
      <c r="O110" s="206" t="s">
        <v>708</v>
      </c>
      <c r="P110" s="170">
        <v>42368</v>
      </c>
      <c r="Q110" s="171"/>
      <c r="R110" s="17" t="s">
        <v>16</v>
      </c>
      <c r="S110" s="170">
        <v>42381</v>
      </c>
      <c r="T110" s="252" t="s">
        <v>704</v>
      </c>
      <c r="U110" s="169">
        <f>DAYS360(G110,L110,0)+1</f>
        <v>38</v>
      </c>
      <c r="V110" s="177" t="str">
        <f>IF(U110&gt;7,"Inoportuno",(IF(U110&lt;0,"No ha formulado PM","Oportuno")))</f>
        <v>Inoportuno</v>
      </c>
      <c r="W110" s="169">
        <f>DAYS360(P110,S110,0)+1</f>
        <v>13</v>
      </c>
      <c r="X110" s="205" t="s">
        <v>208</v>
      </c>
    </row>
    <row r="111" spans="1:24" ht="90.75" hidden="1" customHeight="1" x14ac:dyDescent="0.2">
      <c r="A111" s="17"/>
      <c r="B111" s="171" t="s">
        <v>13</v>
      </c>
      <c r="C111" s="171" t="s">
        <v>76</v>
      </c>
      <c r="D111" s="215"/>
      <c r="E111" s="214"/>
      <c r="F111" s="172" t="s">
        <v>470</v>
      </c>
      <c r="G111" s="170">
        <v>41985</v>
      </c>
      <c r="H111" s="176" t="s">
        <v>701</v>
      </c>
      <c r="I111" s="212"/>
      <c r="J111" s="212"/>
      <c r="K111" s="223"/>
      <c r="L111" s="170">
        <v>42023</v>
      </c>
      <c r="M111" s="171" t="s">
        <v>21</v>
      </c>
      <c r="N111" s="171" t="s">
        <v>379</v>
      </c>
      <c r="O111" s="206" t="s">
        <v>707</v>
      </c>
      <c r="P111" s="170">
        <v>42368</v>
      </c>
      <c r="Q111" s="265" t="s">
        <v>706</v>
      </c>
      <c r="R111" s="17" t="s">
        <v>16</v>
      </c>
      <c r="S111" s="170">
        <v>42859</v>
      </c>
      <c r="T111" s="17" t="s">
        <v>407</v>
      </c>
      <c r="U111" s="169">
        <f>DAYS360(G111,L111,0)+1</f>
        <v>38</v>
      </c>
      <c r="V111" s="177" t="str">
        <f>IF(U111&gt;7,"Inoportuno",(IF(U111&lt;0,"No ha formulado PM","Oportuno")))</f>
        <v>Inoportuno</v>
      </c>
      <c r="W111" s="169">
        <f>DAYS360(P111,S111,0)+1</f>
        <v>485</v>
      </c>
      <c r="X111" s="205" t="s">
        <v>208</v>
      </c>
    </row>
    <row r="112" spans="1:24" ht="56.25" hidden="1" customHeight="1" x14ac:dyDescent="0.2">
      <c r="A112" s="17"/>
      <c r="B112" s="171" t="s">
        <v>13</v>
      </c>
      <c r="C112" s="171" t="s">
        <v>76</v>
      </c>
      <c r="D112" s="215"/>
      <c r="E112" s="214"/>
      <c r="F112" s="172" t="s">
        <v>470</v>
      </c>
      <c r="G112" s="170">
        <v>41985</v>
      </c>
      <c r="H112" s="176" t="s">
        <v>701</v>
      </c>
      <c r="I112" s="212"/>
      <c r="J112" s="212"/>
      <c r="K112" s="223"/>
      <c r="L112" s="170">
        <v>42023</v>
      </c>
      <c r="M112" s="171" t="s">
        <v>21</v>
      </c>
      <c r="N112" s="171" t="s">
        <v>379</v>
      </c>
      <c r="O112" s="206" t="s">
        <v>705</v>
      </c>
      <c r="P112" s="170">
        <v>42368</v>
      </c>
      <c r="Q112" s="171"/>
      <c r="R112" s="17" t="s">
        <v>16</v>
      </c>
      <c r="S112" s="170">
        <v>42381</v>
      </c>
      <c r="T112" s="252" t="s">
        <v>704</v>
      </c>
      <c r="U112" s="169">
        <f>DAYS360(G112,L112,0)+1</f>
        <v>38</v>
      </c>
      <c r="V112" s="177" t="str">
        <f>IF(U112&gt;7,"Inoportuno",(IF(U112&lt;0,"No ha formulado PM","Oportuno")))</f>
        <v>Inoportuno</v>
      </c>
      <c r="W112" s="169">
        <f>DAYS360(P112,S112,0)+1</f>
        <v>13</v>
      </c>
      <c r="X112" s="205" t="s">
        <v>208</v>
      </c>
    </row>
    <row r="113" spans="1:24" ht="56.25" hidden="1" customHeight="1" x14ac:dyDescent="0.2">
      <c r="A113" s="17"/>
      <c r="B113" s="171" t="s">
        <v>13</v>
      </c>
      <c r="C113" s="171" t="s">
        <v>76</v>
      </c>
      <c r="D113" s="215"/>
      <c r="E113" s="214"/>
      <c r="F113" s="172" t="s">
        <v>470</v>
      </c>
      <c r="G113" s="170">
        <v>41985</v>
      </c>
      <c r="H113" s="176" t="s">
        <v>701</v>
      </c>
      <c r="I113" s="212"/>
      <c r="J113" s="212"/>
      <c r="K113" s="223"/>
      <c r="L113" s="170">
        <v>42023</v>
      </c>
      <c r="M113" s="171" t="s">
        <v>21</v>
      </c>
      <c r="N113" s="171" t="s">
        <v>379</v>
      </c>
      <c r="O113" s="206" t="s">
        <v>703</v>
      </c>
      <c r="P113" s="170">
        <v>42885</v>
      </c>
      <c r="Q113" s="171"/>
      <c r="R113" s="17" t="s">
        <v>16</v>
      </c>
      <c r="S113" s="170">
        <v>42747</v>
      </c>
      <c r="T113" s="17" t="s">
        <v>702</v>
      </c>
      <c r="U113" s="169">
        <f>DAYS360(G109,L113,0)+1</f>
        <v>38</v>
      </c>
      <c r="V113" s="177" t="s">
        <v>345</v>
      </c>
      <c r="W113" s="169">
        <f>DAYS360(P113,S113,0)+1</f>
        <v>-137</v>
      </c>
      <c r="X113" s="205" t="s">
        <v>208</v>
      </c>
    </row>
    <row r="114" spans="1:24" ht="56.25" hidden="1" customHeight="1" x14ac:dyDescent="0.2">
      <c r="A114" s="17"/>
      <c r="B114" s="171" t="s">
        <v>13</v>
      </c>
      <c r="C114" s="171" t="s">
        <v>76</v>
      </c>
      <c r="D114" s="185"/>
      <c r="E114" s="184"/>
      <c r="F114" s="172" t="s">
        <v>470</v>
      </c>
      <c r="G114" s="170">
        <v>41985</v>
      </c>
      <c r="H114" s="176" t="s">
        <v>701</v>
      </c>
      <c r="I114" s="181"/>
      <c r="J114" s="181"/>
      <c r="K114" s="180"/>
      <c r="L114" s="170">
        <v>42023</v>
      </c>
      <c r="M114" s="171" t="s">
        <v>21</v>
      </c>
      <c r="N114" s="171" t="s">
        <v>379</v>
      </c>
      <c r="O114" s="206" t="s">
        <v>700</v>
      </c>
      <c r="P114" s="170">
        <v>42794</v>
      </c>
      <c r="Q114" s="209" t="s">
        <v>699</v>
      </c>
      <c r="R114" s="17" t="s">
        <v>16</v>
      </c>
      <c r="S114" s="170">
        <v>42859</v>
      </c>
      <c r="T114" s="17" t="s">
        <v>681</v>
      </c>
      <c r="U114" s="169">
        <f>DAYS360(G114,L109,0)+1</f>
        <v>38</v>
      </c>
      <c r="V114" s="177" t="str">
        <f>IF(U114&gt;7,"Inoportuno",(IF(U114&lt;0,"No ha formulado PM","Oportuno")))</f>
        <v>Inoportuno</v>
      </c>
      <c r="W114" s="169">
        <f>DAYS360(P114,S114,0)+1</f>
        <v>65</v>
      </c>
      <c r="X114" s="205" t="s">
        <v>208</v>
      </c>
    </row>
    <row r="115" spans="1:24" ht="56.25" hidden="1" customHeight="1" x14ac:dyDescent="0.2">
      <c r="A115" s="17">
        <v>67</v>
      </c>
      <c r="B115" s="171" t="s">
        <v>13</v>
      </c>
      <c r="C115" s="171" t="s">
        <v>76</v>
      </c>
      <c r="D115" s="179" t="s">
        <v>37</v>
      </c>
      <c r="E115" s="171" t="s">
        <v>25</v>
      </c>
      <c r="F115" s="172" t="s">
        <v>470</v>
      </c>
      <c r="G115" s="170">
        <v>41985</v>
      </c>
      <c r="H115" s="176" t="s">
        <v>698</v>
      </c>
      <c r="I115" s="173" t="s">
        <v>31</v>
      </c>
      <c r="J115" s="173" t="s">
        <v>32</v>
      </c>
      <c r="K115" s="17" t="s">
        <v>28</v>
      </c>
      <c r="L115" s="170">
        <v>42023</v>
      </c>
      <c r="M115" s="171" t="s">
        <v>21</v>
      </c>
      <c r="N115" s="171" t="s">
        <v>379</v>
      </c>
      <c r="O115" s="206" t="s">
        <v>697</v>
      </c>
      <c r="P115" s="170">
        <v>42368</v>
      </c>
      <c r="Q115" s="209" t="s">
        <v>696</v>
      </c>
      <c r="R115" s="17" t="s">
        <v>16</v>
      </c>
      <c r="S115" s="170">
        <v>42859</v>
      </c>
      <c r="T115" s="17" t="s">
        <v>116</v>
      </c>
      <c r="U115" s="169">
        <f>DAYS360(G115,L115,0)+1</f>
        <v>38</v>
      </c>
      <c r="V115" s="177" t="str">
        <f>IF(U115&gt;7,"Inoportuno",(IF(U115&lt;0,"No ha formulado PM","Oportuno")))</f>
        <v>Inoportuno</v>
      </c>
      <c r="W115" s="169">
        <f>DAYS360(P115,S115,0)+1</f>
        <v>485</v>
      </c>
      <c r="X115" s="205" t="s">
        <v>208</v>
      </c>
    </row>
    <row r="116" spans="1:24" ht="56.25" hidden="1" customHeight="1" x14ac:dyDescent="0.2">
      <c r="A116" s="220">
        <f>+A115+1</f>
        <v>68</v>
      </c>
      <c r="B116" s="171" t="s">
        <v>12</v>
      </c>
      <c r="C116" s="171" t="s">
        <v>76</v>
      </c>
      <c r="D116" s="179" t="s">
        <v>37</v>
      </c>
      <c r="E116" s="171" t="s">
        <v>25</v>
      </c>
      <c r="F116" s="172" t="s">
        <v>431</v>
      </c>
      <c r="G116" s="170">
        <v>42004</v>
      </c>
      <c r="H116" s="178" t="s">
        <v>695</v>
      </c>
      <c r="I116" s="173" t="s">
        <v>31</v>
      </c>
      <c r="J116" s="173" t="s">
        <v>32</v>
      </c>
      <c r="K116" s="17" t="s">
        <v>28</v>
      </c>
      <c r="L116" s="170">
        <v>42243</v>
      </c>
      <c r="M116" s="171" t="s">
        <v>21</v>
      </c>
      <c r="N116" s="206" t="s">
        <v>529</v>
      </c>
      <c r="O116" s="206" t="s">
        <v>694</v>
      </c>
      <c r="P116" s="170">
        <v>42368</v>
      </c>
      <c r="Q116" s="171" t="s">
        <v>693</v>
      </c>
      <c r="R116" s="17" t="s">
        <v>16</v>
      </c>
      <c r="S116" s="170">
        <v>42734</v>
      </c>
      <c r="T116" s="172" t="s">
        <v>692</v>
      </c>
      <c r="U116" s="169">
        <f>DAYS360(G116,L116,0)+1</f>
        <v>238</v>
      </c>
      <c r="V116" s="177" t="str">
        <f>IF(U116&gt;7,"Inoportuno",(IF(U116&lt;0,"No ha formulado PM","Oportuno")))</f>
        <v>Inoportuno</v>
      </c>
      <c r="W116" s="169">
        <f>DAYS360(P116,S116,0)+1</f>
        <v>361</v>
      </c>
      <c r="X116" s="205" t="s">
        <v>208</v>
      </c>
    </row>
    <row r="117" spans="1:24" ht="56.25" hidden="1" customHeight="1" x14ac:dyDescent="0.2">
      <c r="A117" s="217">
        <v>69</v>
      </c>
      <c r="B117" s="171" t="s">
        <v>10</v>
      </c>
      <c r="C117" s="171" t="s">
        <v>76</v>
      </c>
      <c r="D117" s="190" t="s">
        <v>37</v>
      </c>
      <c r="E117" s="189" t="s">
        <v>25</v>
      </c>
      <c r="F117" s="172" t="s">
        <v>686</v>
      </c>
      <c r="G117" s="170">
        <v>41997</v>
      </c>
      <c r="H117" s="178" t="s">
        <v>689</v>
      </c>
      <c r="I117" s="187" t="s">
        <v>31</v>
      </c>
      <c r="J117" s="187" t="s">
        <v>32</v>
      </c>
      <c r="K117" s="186" t="s">
        <v>28</v>
      </c>
      <c r="L117" s="170">
        <v>42011</v>
      </c>
      <c r="M117" s="171" t="s">
        <v>22</v>
      </c>
      <c r="N117" s="171" t="s">
        <v>684</v>
      </c>
      <c r="O117" s="206" t="s">
        <v>691</v>
      </c>
      <c r="P117" s="170">
        <v>42398</v>
      </c>
      <c r="Q117" s="171"/>
      <c r="R117" s="17" t="s">
        <v>16</v>
      </c>
      <c r="S117" s="170">
        <v>42495</v>
      </c>
      <c r="T117" s="264" t="s">
        <v>690</v>
      </c>
      <c r="U117" s="169">
        <f>DAYS360(G117,L117,0)+1</f>
        <v>14</v>
      </c>
      <c r="V117" s="177" t="str">
        <f>IF(U117&gt;7,"Inoportuno",(IF(U117&lt;0,"No ha formulado PM","Oportuno")))</f>
        <v>Inoportuno</v>
      </c>
      <c r="W117" s="169">
        <f>DAYS360(P117,S117,0)+1</f>
        <v>97</v>
      </c>
      <c r="X117" s="205" t="s">
        <v>208</v>
      </c>
    </row>
    <row r="118" spans="1:24" ht="56.25" hidden="1" customHeight="1" x14ac:dyDescent="0.2">
      <c r="A118" s="217"/>
      <c r="B118" s="171" t="s">
        <v>10</v>
      </c>
      <c r="C118" s="171" t="s">
        <v>76</v>
      </c>
      <c r="D118" s="185"/>
      <c r="E118" s="184"/>
      <c r="F118" s="172" t="s">
        <v>686</v>
      </c>
      <c r="G118" s="170">
        <v>41997</v>
      </c>
      <c r="H118" s="178" t="s">
        <v>689</v>
      </c>
      <c r="I118" s="181"/>
      <c r="J118" s="181"/>
      <c r="K118" s="180"/>
      <c r="L118" s="170">
        <v>42011</v>
      </c>
      <c r="M118" s="171" t="s">
        <v>21</v>
      </c>
      <c r="N118" s="171" t="s">
        <v>684</v>
      </c>
      <c r="O118" s="206" t="s">
        <v>688</v>
      </c>
      <c r="P118" s="170">
        <v>42459</v>
      </c>
      <c r="Q118" s="171"/>
      <c r="R118" s="17" t="s">
        <v>16</v>
      </c>
      <c r="S118" s="170">
        <v>42495</v>
      </c>
      <c r="T118" s="264" t="s">
        <v>687</v>
      </c>
      <c r="U118" s="169">
        <f>DAYS360(G117,L117,0)+1</f>
        <v>14</v>
      </c>
      <c r="V118" s="177" t="str">
        <f>IF(U118&gt;7,"Inoportuno",(IF(U118&lt;0,"No ha formulado PM","Oportuno")))</f>
        <v>Inoportuno</v>
      </c>
      <c r="W118" s="169">
        <f>DAYS360(P118,S118,0)+1</f>
        <v>36</v>
      </c>
      <c r="X118" s="205" t="s">
        <v>208</v>
      </c>
    </row>
    <row r="119" spans="1:24" ht="56.25" hidden="1" customHeight="1" x14ac:dyDescent="0.2">
      <c r="A119" s="17">
        <f>+A117+1</f>
        <v>70</v>
      </c>
      <c r="B119" s="171" t="s">
        <v>10</v>
      </c>
      <c r="C119" s="171" t="s">
        <v>76</v>
      </c>
      <c r="D119" s="179" t="s">
        <v>37</v>
      </c>
      <c r="E119" s="171" t="s">
        <v>25</v>
      </c>
      <c r="F119" s="172" t="s">
        <v>686</v>
      </c>
      <c r="G119" s="170">
        <v>41997</v>
      </c>
      <c r="H119" s="178" t="s">
        <v>685</v>
      </c>
      <c r="I119" s="173" t="s">
        <v>31</v>
      </c>
      <c r="J119" s="173" t="s">
        <v>32</v>
      </c>
      <c r="K119" s="17" t="s">
        <v>28</v>
      </c>
      <c r="L119" s="170">
        <v>42011</v>
      </c>
      <c r="M119" s="171" t="s">
        <v>21</v>
      </c>
      <c r="N119" s="171" t="s">
        <v>684</v>
      </c>
      <c r="O119" s="206" t="s">
        <v>683</v>
      </c>
      <c r="P119" s="170">
        <v>42277</v>
      </c>
      <c r="Q119" s="171" t="s">
        <v>682</v>
      </c>
      <c r="R119" s="17" t="s">
        <v>16</v>
      </c>
      <c r="S119" s="170">
        <v>42732</v>
      </c>
      <c r="T119" s="263" t="s">
        <v>681</v>
      </c>
      <c r="U119" s="169">
        <f>DAYS360(G119,L119,0)+1</f>
        <v>14</v>
      </c>
      <c r="V119" s="177" t="str">
        <f>IF(U119&gt;7,"Inoportuno",(IF(U119&lt;0,"No ha formulado PM","Oportuno")))</f>
        <v>Inoportuno</v>
      </c>
      <c r="W119" s="169">
        <f>DAYS360(P119,S119,0)+1</f>
        <v>449</v>
      </c>
      <c r="X119" s="205" t="s">
        <v>208</v>
      </c>
    </row>
    <row r="120" spans="1:24" ht="56.25" hidden="1" customHeight="1" x14ac:dyDescent="0.2">
      <c r="A120" s="17">
        <v>71</v>
      </c>
      <c r="B120" s="171" t="s">
        <v>11</v>
      </c>
      <c r="C120" s="171" t="s">
        <v>55</v>
      </c>
      <c r="D120" s="190" t="s">
        <v>37</v>
      </c>
      <c r="E120" s="189" t="s">
        <v>25</v>
      </c>
      <c r="F120" s="172" t="s">
        <v>388</v>
      </c>
      <c r="G120" s="170">
        <v>42004</v>
      </c>
      <c r="H120" s="176" t="s">
        <v>671</v>
      </c>
      <c r="I120" s="187" t="s">
        <v>31</v>
      </c>
      <c r="J120" s="187" t="s">
        <v>32</v>
      </c>
      <c r="K120" s="186" t="s">
        <v>28</v>
      </c>
      <c r="L120" s="170">
        <v>42117</v>
      </c>
      <c r="M120" s="171" t="s">
        <v>21</v>
      </c>
      <c r="N120" s="174" t="s">
        <v>680</v>
      </c>
      <c r="O120" s="206" t="s">
        <v>679</v>
      </c>
      <c r="P120" s="234">
        <v>42520</v>
      </c>
      <c r="Q120" s="171" t="s">
        <v>678</v>
      </c>
      <c r="R120" s="17" t="s">
        <v>16</v>
      </c>
      <c r="S120" s="170">
        <v>42898</v>
      </c>
      <c r="T120" s="17" t="s">
        <v>677</v>
      </c>
      <c r="U120" s="169">
        <f>DAYS360(G120,L120,0)+1</f>
        <v>114</v>
      </c>
      <c r="V120" s="258" t="str">
        <f>IF(U120&gt;7,"Inoportuno",(IF(U120&lt;0,"No ha formulado PM","Oportuno")))</f>
        <v>Inoportuno</v>
      </c>
      <c r="W120" s="169">
        <f>DAYS360(P120,S120,0)+1</f>
        <v>373</v>
      </c>
      <c r="X120" s="205" t="s">
        <v>208</v>
      </c>
    </row>
    <row r="121" spans="1:24" ht="56.25" hidden="1" customHeight="1" x14ac:dyDescent="0.2">
      <c r="A121" s="17"/>
      <c r="B121" s="171" t="s">
        <v>11</v>
      </c>
      <c r="C121" s="171" t="s">
        <v>55</v>
      </c>
      <c r="D121" s="215"/>
      <c r="E121" s="214"/>
      <c r="F121" s="172" t="s">
        <v>388</v>
      </c>
      <c r="G121" s="170">
        <v>42004</v>
      </c>
      <c r="H121" s="176" t="s">
        <v>671</v>
      </c>
      <c r="I121" s="212"/>
      <c r="J121" s="212"/>
      <c r="K121" s="223"/>
      <c r="L121" s="170">
        <v>42117</v>
      </c>
      <c r="M121" s="171" t="s">
        <v>21</v>
      </c>
      <c r="N121" s="171" t="s">
        <v>676</v>
      </c>
      <c r="O121" s="206" t="s">
        <v>675</v>
      </c>
      <c r="P121" s="234">
        <v>42520</v>
      </c>
      <c r="Q121" s="171" t="s">
        <v>674</v>
      </c>
      <c r="R121" s="17" t="s">
        <v>16</v>
      </c>
      <c r="S121" s="170">
        <v>42928</v>
      </c>
      <c r="T121" s="17"/>
      <c r="U121" s="169">
        <f>DAYS360(G121,L121,0)+1</f>
        <v>114</v>
      </c>
      <c r="V121" s="258"/>
      <c r="W121" s="169">
        <f>DAYS360(P121,S121,0)+1</f>
        <v>403</v>
      </c>
      <c r="X121" s="205" t="s">
        <v>208</v>
      </c>
    </row>
    <row r="122" spans="1:24" ht="56.25" hidden="1" customHeight="1" x14ac:dyDescent="0.2">
      <c r="A122" s="17"/>
      <c r="B122" s="171" t="s">
        <v>11</v>
      </c>
      <c r="C122" s="171" t="s">
        <v>55</v>
      </c>
      <c r="D122" s="215"/>
      <c r="E122" s="214"/>
      <c r="F122" s="172" t="s">
        <v>388</v>
      </c>
      <c r="G122" s="170">
        <v>42004</v>
      </c>
      <c r="H122" s="176" t="s">
        <v>671</v>
      </c>
      <c r="I122" s="212"/>
      <c r="J122" s="212"/>
      <c r="K122" s="223"/>
      <c r="L122" s="170">
        <v>42117</v>
      </c>
      <c r="M122" s="171" t="s">
        <v>21</v>
      </c>
      <c r="N122" s="171" t="s">
        <v>176</v>
      </c>
      <c r="O122" s="206" t="s">
        <v>673</v>
      </c>
      <c r="P122" s="234">
        <v>42520</v>
      </c>
      <c r="Q122" s="171" t="s">
        <v>672</v>
      </c>
      <c r="R122" s="17" t="s">
        <v>16</v>
      </c>
      <c r="S122" s="170">
        <v>42928</v>
      </c>
      <c r="T122" s="17"/>
      <c r="U122" s="169">
        <f>DAYS360(G122,L122,0)+1</f>
        <v>114</v>
      </c>
      <c r="V122" s="258"/>
      <c r="W122" s="169">
        <f>DAYS360(P122,S122,0)+1</f>
        <v>403</v>
      </c>
      <c r="X122" s="205" t="s">
        <v>208</v>
      </c>
    </row>
    <row r="123" spans="1:24" ht="56.25" hidden="1" customHeight="1" x14ac:dyDescent="0.2">
      <c r="A123" s="17"/>
      <c r="B123" s="171" t="s">
        <v>11</v>
      </c>
      <c r="C123" s="171" t="s">
        <v>55</v>
      </c>
      <c r="D123" s="185"/>
      <c r="E123" s="184"/>
      <c r="F123" s="172" t="s">
        <v>388</v>
      </c>
      <c r="G123" s="170">
        <v>42004</v>
      </c>
      <c r="H123" s="176" t="s">
        <v>671</v>
      </c>
      <c r="I123" s="181"/>
      <c r="J123" s="181"/>
      <c r="K123" s="180"/>
      <c r="L123" s="170">
        <v>42117</v>
      </c>
      <c r="M123" s="171" t="s">
        <v>21</v>
      </c>
      <c r="N123" s="171" t="s">
        <v>670</v>
      </c>
      <c r="O123" s="206" t="s">
        <v>669</v>
      </c>
      <c r="P123" s="234">
        <v>42520</v>
      </c>
      <c r="Q123" s="171" t="s">
        <v>668</v>
      </c>
      <c r="R123" s="17" t="s">
        <v>16</v>
      </c>
      <c r="S123" s="170">
        <v>42928</v>
      </c>
      <c r="T123" s="17"/>
      <c r="U123" s="169">
        <f>DAYS360(G120,L120,0)+1</f>
        <v>114</v>
      </c>
      <c r="V123" s="258"/>
      <c r="W123" s="169">
        <f>DAYS360(P123,S123,0)+1</f>
        <v>403</v>
      </c>
      <c r="X123" s="205" t="s">
        <v>208</v>
      </c>
    </row>
    <row r="124" spans="1:24" ht="56.25" hidden="1" customHeight="1" x14ac:dyDescent="0.2">
      <c r="A124" s="17">
        <v>72</v>
      </c>
      <c r="B124" s="178" t="s">
        <v>11</v>
      </c>
      <c r="C124" s="178" t="s">
        <v>55</v>
      </c>
      <c r="D124" s="179" t="s">
        <v>37</v>
      </c>
      <c r="E124" s="171" t="s">
        <v>25</v>
      </c>
      <c r="F124" s="172" t="s">
        <v>388</v>
      </c>
      <c r="G124" s="170">
        <v>42004</v>
      </c>
      <c r="H124" s="178" t="s">
        <v>665</v>
      </c>
      <c r="I124" s="262" t="s">
        <v>31</v>
      </c>
      <c r="J124" s="262" t="s">
        <v>32</v>
      </c>
      <c r="K124" s="217" t="s">
        <v>28</v>
      </c>
      <c r="L124" s="170">
        <v>42117</v>
      </c>
      <c r="M124" s="171" t="s">
        <v>21</v>
      </c>
      <c r="N124" s="171" t="s">
        <v>664</v>
      </c>
      <c r="O124" s="206" t="s">
        <v>667</v>
      </c>
      <c r="P124" s="234">
        <v>42369</v>
      </c>
      <c r="Q124" s="171"/>
      <c r="R124" s="17" t="s">
        <v>16</v>
      </c>
      <c r="S124" s="170">
        <v>42451</v>
      </c>
      <c r="T124" s="171" t="s">
        <v>666</v>
      </c>
      <c r="U124" s="169">
        <f>DAYS360(G121,L121,0)+1</f>
        <v>114</v>
      </c>
      <c r="V124" s="258" t="s">
        <v>345</v>
      </c>
      <c r="W124" s="169">
        <f>DAYS360(P124,S124,0)+1</f>
        <v>83</v>
      </c>
      <c r="X124" s="205" t="s">
        <v>208</v>
      </c>
    </row>
    <row r="125" spans="1:24" ht="56.25" hidden="1" customHeight="1" x14ac:dyDescent="0.2">
      <c r="A125" s="17"/>
      <c r="B125" s="178" t="s">
        <v>11</v>
      </c>
      <c r="C125" s="178" t="s">
        <v>55</v>
      </c>
      <c r="D125" s="179" t="s">
        <v>37</v>
      </c>
      <c r="E125" s="171" t="s">
        <v>25</v>
      </c>
      <c r="F125" s="172" t="s">
        <v>388</v>
      </c>
      <c r="G125" s="170">
        <v>42004</v>
      </c>
      <c r="H125" s="178" t="s">
        <v>665</v>
      </c>
      <c r="I125" s="262"/>
      <c r="J125" s="262"/>
      <c r="K125" s="217"/>
      <c r="L125" s="170">
        <v>42117</v>
      </c>
      <c r="M125" s="171" t="s">
        <v>21</v>
      </c>
      <c r="N125" s="171" t="s">
        <v>664</v>
      </c>
      <c r="O125" s="206" t="s">
        <v>663</v>
      </c>
      <c r="P125" s="234">
        <v>42369</v>
      </c>
      <c r="Q125" s="171"/>
      <c r="R125" s="17" t="s">
        <v>16</v>
      </c>
      <c r="S125" s="170">
        <v>42451</v>
      </c>
      <c r="T125" s="171" t="s">
        <v>662</v>
      </c>
      <c r="U125" s="169">
        <f>DAYS360(G124,L124,0)+1</f>
        <v>114</v>
      </c>
      <c r="V125" s="258"/>
      <c r="W125" s="169">
        <f>DAYS360(P125,S125,0)+1</f>
        <v>83</v>
      </c>
      <c r="X125" s="205" t="s">
        <v>208</v>
      </c>
    </row>
    <row r="126" spans="1:24" ht="56.25" hidden="1" customHeight="1" x14ac:dyDescent="0.2">
      <c r="A126" s="17">
        <v>73</v>
      </c>
      <c r="B126" s="171" t="s">
        <v>3</v>
      </c>
      <c r="C126" s="171" t="s">
        <v>34</v>
      </c>
      <c r="D126" s="261" t="s">
        <v>34</v>
      </c>
      <c r="E126" s="189" t="s">
        <v>25</v>
      </c>
      <c r="F126" s="172" t="s">
        <v>431</v>
      </c>
      <c r="G126" s="170">
        <v>42095</v>
      </c>
      <c r="H126" s="178" t="s">
        <v>656</v>
      </c>
      <c r="I126" s="187" t="s">
        <v>31</v>
      </c>
      <c r="J126" s="187" t="s">
        <v>32</v>
      </c>
      <c r="K126" s="186" t="s">
        <v>28</v>
      </c>
      <c r="L126" s="170">
        <v>42095</v>
      </c>
      <c r="M126" s="171" t="s">
        <v>21</v>
      </c>
      <c r="N126" s="206" t="s">
        <v>661</v>
      </c>
      <c r="O126" s="206" t="s">
        <v>660</v>
      </c>
      <c r="P126" s="170">
        <v>42338</v>
      </c>
      <c r="Q126" s="171"/>
      <c r="R126" s="17" t="s">
        <v>16</v>
      </c>
      <c r="S126" s="170">
        <v>42394</v>
      </c>
      <c r="T126" s="171" t="s">
        <v>659</v>
      </c>
      <c r="U126" s="169">
        <f>DAYS360(G125,L125,0)+1</f>
        <v>114</v>
      </c>
      <c r="V126" s="258" t="s">
        <v>345</v>
      </c>
      <c r="W126" s="169">
        <f>DAYS360(P126,S126,0)+1</f>
        <v>56</v>
      </c>
      <c r="X126" s="168" t="s">
        <v>208</v>
      </c>
    </row>
    <row r="127" spans="1:24" ht="56.25" hidden="1" customHeight="1" x14ac:dyDescent="0.2">
      <c r="A127" s="17"/>
      <c r="B127" s="171" t="s">
        <v>3</v>
      </c>
      <c r="C127" s="171" t="s">
        <v>34</v>
      </c>
      <c r="D127" s="260"/>
      <c r="E127" s="214"/>
      <c r="F127" s="172" t="s">
        <v>431</v>
      </c>
      <c r="G127" s="170">
        <v>42095</v>
      </c>
      <c r="H127" s="178" t="s">
        <v>656</v>
      </c>
      <c r="I127" s="212"/>
      <c r="J127" s="212"/>
      <c r="K127" s="223"/>
      <c r="L127" s="170">
        <v>42095</v>
      </c>
      <c r="M127" s="171" t="s">
        <v>21</v>
      </c>
      <c r="N127" s="206" t="s">
        <v>658</v>
      </c>
      <c r="O127" s="206" t="s">
        <v>657</v>
      </c>
      <c r="P127" s="170">
        <v>42308</v>
      </c>
      <c r="Q127" s="171"/>
      <c r="R127" s="17" t="s">
        <v>16</v>
      </c>
      <c r="S127" s="170">
        <v>42394</v>
      </c>
      <c r="T127" s="171" t="s">
        <v>654</v>
      </c>
      <c r="U127" s="169">
        <f>DAYS360(G127,L127,0)+1</f>
        <v>1</v>
      </c>
      <c r="V127" s="258"/>
      <c r="W127" s="169">
        <f>DAYS360(P127,S127,0)+1</f>
        <v>86</v>
      </c>
      <c r="X127" s="168" t="s">
        <v>208</v>
      </c>
    </row>
    <row r="128" spans="1:24" ht="56.25" hidden="1" customHeight="1" x14ac:dyDescent="0.2">
      <c r="A128" s="17"/>
      <c r="B128" s="171" t="s">
        <v>3</v>
      </c>
      <c r="C128" s="171" t="s">
        <v>34</v>
      </c>
      <c r="D128" s="259"/>
      <c r="E128" s="184"/>
      <c r="F128" s="172" t="s">
        <v>431</v>
      </c>
      <c r="G128" s="170">
        <v>42095</v>
      </c>
      <c r="H128" s="178" t="s">
        <v>656</v>
      </c>
      <c r="I128" s="181"/>
      <c r="J128" s="181"/>
      <c r="K128" s="180"/>
      <c r="L128" s="170">
        <v>42095</v>
      </c>
      <c r="M128" s="171" t="s">
        <v>21</v>
      </c>
      <c r="N128" s="206" t="s">
        <v>388</v>
      </c>
      <c r="O128" s="206" t="s">
        <v>655</v>
      </c>
      <c r="P128" s="170">
        <v>42185</v>
      </c>
      <c r="Q128" s="171"/>
      <c r="R128" s="17" t="s">
        <v>16</v>
      </c>
      <c r="S128" s="170">
        <v>42467</v>
      </c>
      <c r="T128" s="171" t="s">
        <v>654</v>
      </c>
      <c r="U128" s="169">
        <f>DAYS360(G126,L126,0)+1</f>
        <v>1</v>
      </c>
      <c r="V128" s="258"/>
      <c r="W128" s="169">
        <f>DAYS360(P128,S128,0)+1</f>
        <v>278</v>
      </c>
      <c r="X128" s="168" t="s">
        <v>208</v>
      </c>
    </row>
    <row r="129" spans="1:27" ht="56.25" hidden="1" customHeight="1" x14ac:dyDescent="0.2">
      <c r="A129" s="17">
        <f>+A126+1</f>
        <v>74</v>
      </c>
      <c r="B129" s="171" t="s">
        <v>3</v>
      </c>
      <c r="C129" s="171" t="s">
        <v>34</v>
      </c>
      <c r="D129" s="253" t="s">
        <v>34</v>
      </c>
      <c r="E129" s="171" t="s">
        <v>25</v>
      </c>
      <c r="F129" s="172" t="s">
        <v>431</v>
      </c>
      <c r="G129" s="170">
        <v>42095</v>
      </c>
      <c r="H129" s="178" t="s">
        <v>653</v>
      </c>
      <c r="I129" s="173" t="s">
        <v>31</v>
      </c>
      <c r="J129" s="173" t="s">
        <v>32</v>
      </c>
      <c r="K129" s="17" t="s">
        <v>28</v>
      </c>
      <c r="L129" s="170">
        <v>42095</v>
      </c>
      <c r="M129" s="171" t="s">
        <v>22</v>
      </c>
      <c r="N129" s="206" t="s">
        <v>388</v>
      </c>
      <c r="O129" s="206" t="s">
        <v>652</v>
      </c>
      <c r="P129" s="170">
        <v>42185</v>
      </c>
      <c r="Q129" s="171"/>
      <c r="R129" s="17" t="s">
        <v>16</v>
      </c>
      <c r="S129" s="170">
        <v>42467</v>
      </c>
      <c r="T129" s="171" t="s">
        <v>649</v>
      </c>
      <c r="U129" s="169">
        <f>DAYS360(G129,L129,0)+1</f>
        <v>1</v>
      </c>
      <c r="V129" s="177" t="str">
        <f>IF(U129&gt;7,"Inoportuno",(IF(U129&lt;0,"No ha formulado PM","Oportuno")))</f>
        <v>Oportuno</v>
      </c>
      <c r="W129" s="169">
        <f>DAYS360(P129,S129,0)+1</f>
        <v>278</v>
      </c>
      <c r="X129" s="168" t="s">
        <v>208</v>
      </c>
    </row>
    <row r="130" spans="1:27" ht="56.25" hidden="1" customHeight="1" x14ac:dyDescent="0.2">
      <c r="A130" s="17">
        <f>+A129+1</f>
        <v>75</v>
      </c>
      <c r="B130" s="171" t="s">
        <v>3</v>
      </c>
      <c r="C130" s="171" t="s">
        <v>34</v>
      </c>
      <c r="D130" s="253" t="s">
        <v>34</v>
      </c>
      <c r="E130" s="171" t="s">
        <v>25</v>
      </c>
      <c r="F130" s="172" t="s">
        <v>431</v>
      </c>
      <c r="G130" s="170">
        <v>42095</v>
      </c>
      <c r="H130" s="178" t="s">
        <v>651</v>
      </c>
      <c r="I130" s="173" t="s">
        <v>31</v>
      </c>
      <c r="J130" s="173" t="s">
        <v>32</v>
      </c>
      <c r="K130" s="17" t="s">
        <v>28</v>
      </c>
      <c r="L130" s="170">
        <v>42095</v>
      </c>
      <c r="M130" s="171" t="s">
        <v>21</v>
      </c>
      <c r="N130" s="206" t="s">
        <v>388</v>
      </c>
      <c r="O130" s="206" t="s">
        <v>650</v>
      </c>
      <c r="P130" s="170">
        <v>42185</v>
      </c>
      <c r="Q130" s="171"/>
      <c r="R130" s="17" t="s">
        <v>16</v>
      </c>
      <c r="S130" s="170">
        <v>42467</v>
      </c>
      <c r="T130" s="171" t="s">
        <v>649</v>
      </c>
      <c r="U130" s="169">
        <f>DAYS360(G130,L130,0)+1</f>
        <v>1</v>
      </c>
      <c r="V130" s="177" t="str">
        <f>IF(U130&gt;7,"Inoportuno",(IF(U130&lt;0,"No ha formulado PM","Oportuno")))</f>
        <v>Oportuno</v>
      </c>
      <c r="W130" s="169">
        <f>DAYS360(P130,S130,0)+1</f>
        <v>278</v>
      </c>
      <c r="X130" s="168" t="s">
        <v>208</v>
      </c>
    </row>
    <row r="131" spans="1:27" ht="56.25" hidden="1" customHeight="1" x14ac:dyDescent="0.2">
      <c r="A131" s="17">
        <f>+A130+1</f>
        <v>76</v>
      </c>
      <c r="B131" s="171" t="s">
        <v>15</v>
      </c>
      <c r="C131" s="171" t="s">
        <v>76</v>
      </c>
      <c r="D131" s="253" t="s">
        <v>37</v>
      </c>
      <c r="E131" s="171" t="s">
        <v>25</v>
      </c>
      <c r="F131" s="172" t="s">
        <v>388</v>
      </c>
      <c r="G131" s="170">
        <v>42116</v>
      </c>
      <c r="H131" s="178" t="s">
        <v>648</v>
      </c>
      <c r="I131" s="173" t="s">
        <v>31</v>
      </c>
      <c r="J131" s="173" t="s">
        <v>32</v>
      </c>
      <c r="K131" s="17" t="s">
        <v>28</v>
      </c>
      <c r="L131" s="170">
        <v>42228</v>
      </c>
      <c r="M131" s="171" t="s">
        <v>21</v>
      </c>
      <c r="N131" s="257">
        <v>42369</v>
      </c>
      <c r="O131" s="206" t="s">
        <v>647</v>
      </c>
      <c r="P131" s="170">
        <v>42369</v>
      </c>
      <c r="Q131" s="171"/>
      <c r="R131" s="17" t="s">
        <v>16</v>
      </c>
      <c r="S131" s="170">
        <v>42582</v>
      </c>
      <c r="T131" s="171" t="s">
        <v>646</v>
      </c>
      <c r="U131" s="169">
        <f>DAYS360(G131,L131,0)+1</f>
        <v>111</v>
      </c>
      <c r="V131" s="177" t="str">
        <f>IF(U131&gt;7,"Inoportuno",(IF(U131&lt;0,"No ha formulado PM","Oportuno")))</f>
        <v>Inoportuno</v>
      </c>
      <c r="W131" s="169">
        <f>DAYS360(P131,S131,0)+1</f>
        <v>211</v>
      </c>
      <c r="X131" s="168" t="s">
        <v>208</v>
      </c>
    </row>
    <row r="132" spans="1:27" ht="56.25" hidden="1" customHeight="1" x14ac:dyDescent="0.2">
      <c r="A132" s="17">
        <f>+A131+1</f>
        <v>77</v>
      </c>
      <c r="B132" s="171" t="s">
        <v>15</v>
      </c>
      <c r="C132" s="171" t="s">
        <v>641</v>
      </c>
      <c r="D132" s="253" t="s">
        <v>37</v>
      </c>
      <c r="E132" s="171" t="s">
        <v>25</v>
      </c>
      <c r="F132" s="172" t="s">
        <v>388</v>
      </c>
      <c r="G132" s="170">
        <v>42116</v>
      </c>
      <c r="H132" s="178" t="s">
        <v>645</v>
      </c>
      <c r="I132" s="173" t="s">
        <v>31</v>
      </c>
      <c r="J132" s="173" t="s">
        <v>32</v>
      </c>
      <c r="K132" s="17" t="s">
        <v>28</v>
      </c>
      <c r="L132" s="170">
        <v>42228</v>
      </c>
      <c r="M132" s="171" t="s">
        <v>21</v>
      </c>
      <c r="N132" s="206" t="s">
        <v>644</v>
      </c>
      <c r="O132" s="206" t="s">
        <v>643</v>
      </c>
      <c r="P132" s="170">
        <v>42277</v>
      </c>
      <c r="Q132" s="171"/>
      <c r="R132" s="17" t="s">
        <v>16</v>
      </c>
      <c r="S132" s="170">
        <v>42582</v>
      </c>
      <c r="T132" s="171" t="s">
        <v>642</v>
      </c>
      <c r="U132" s="169">
        <f>DAYS360(G132,L132,0)+1</f>
        <v>111</v>
      </c>
      <c r="V132" s="177" t="str">
        <f>IF(U132&gt;7,"Inoportuno",(IF(U132&lt;0,"No ha formulado PM","Oportuno")))</f>
        <v>Inoportuno</v>
      </c>
      <c r="W132" s="169">
        <f>DAYS360(P132,S132,0)+1</f>
        <v>301</v>
      </c>
      <c r="X132" s="168" t="s">
        <v>208</v>
      </c>
    </row>
    <row r="133" spans="1:27" ht="56.25" hidden="1" customHeight="1" x14ac:dyDescent="0.2">
      <c r="A133" s="17">
        <f>+A132+1</f>
        <v>78</v>
      </c>
      <c r="B133" s="171" t="s">
        <v>15</v>
      </c>
      <c r="C133" s="171" t="s">
        <v>641</v>
      </c>
      <c r="D133" s="253" t="s">
        <v>37</v>
      </c>
      <c r="E133" s="171" t="s">
        <v>25</v>
      </c>
      <c r="F133" s="172" t="s">
        <v>388</v>
      </c>
      <c r="G133" s="170">
        <v>42116</v>
      </c>
      <c r="H133" s="200" t="s">
        <v>640</v>
      </c>
      <c r="I133" s="173" t="s">
        <v>31</v>
      </c>
      <c r="J133" s="173" t="s">
        <v>32</v>
      </c>
      <c r="K133" s="17" t="s">
        <v>28</v>
      </c>
      <c r="L133" s="170">
        <v>42228</v>
      </c>
      <c r="M133" s="171" t="s">
        <v>21</v>
      </c>
      <c r="N133" s="206" t="s">
        <v>639</v>
      </c>
      <c r="O133" s="206" t="s">
        <v>638</v>
      </c>
      <c r="P133" s="170">
        <v>42460</v>
      </c>
      <c r="Q133" s="171" t="s">
        <v>637</v>
      </c>
      <c r="R133" s="17" t="s">
        <v>16</v>
      </c>
      <c r="S133" s="170">
        <v>42947</v>
      </c>
      <c r="T133" s="171" t="s">
        <v>636</v>
      </c>
      <c r="U133" s="169">
        <f>DAYS360(G133,L133,0)+1</f>
        <v>111</v>
      </c>
      <c r="V133" s="177" t="str">
        <f>IF(U133&gt;7,"Inoportuno",(IF(U133&lt;0,"No ha formulado PM","Oportuno")))</f>
        <v>Inoportuno</v>
      </c>
      <c r="W133" s="169">
        <f>DAYS360(P133,S133,0)+1</f>
        <v>481</v>
      </c>
      <c r="X133" s="168" t="s">
        <v>208</v>
      </c>
    </row>
    <row r="134" spans="1:27" ht="56.25" hidden="1" customHeight="1" x14ac:dyDescent="0.2">
      <c r="A134" s="17">
        <f>+A133+1</f>
        <v>79</v>
      </c>
      <c r="B134" s="171" t="s">
        <v>5</v>
      </c>
      <c r="C134" s="171" t="s">
        <v>625</v>
      </c>
      <c r="D134" s="253" t="s">
        <v>37</v>
      </c>
      <c r="E134" s="171" t="s">
        <v>25</v>
      </c>
      <c r="F134" s="172" t="s">
        <v>61</v>
      </c>
      <c r="G134" s="170">
        <v>42130</v>
      </c>
      <c r="H134" s="178" t="s">
        <v>635</v>
      </c>
      <c r="I134" s="173" t="s">
        <v>31</v>
      </c>
      <c r="J134" s="173" t="s">
        <v>32</v>
      </c>
      <c r="K134" s="17" t="s">
        <v>28</v>
      </c>
      <c r="L134" s="170">
        <v>42508</v>
      </c>
      <c r="M134" s="171" t="s">
        <v>22</v>
      </c>
      <c r="N134" s="171" t="s">
        <v>379</v>
      </c>
      <c r="O134" s="206" t="s">
        <v>634</v>
      </c>
      <c r="P134" s="170">
        <v>42531</v>
      </c>
      <c r="Q134" s="171"/>
      <c r="R134" s="17" t="s">
        <v>16</v>
      </c>
      <c r="S134" s="170">
        <v>42706</v>
      </c>
      <c r="T134" s="17" t="s">
        <v>633</v>
      </c>
      <c r="U134" s="169">
        <f>DAYS360(G134,L134,0)+1</f>
        <v>373</v>
      </c>
      <c r="V134" s="177" t="str">
        <f>IF(U134&gt;7,"Inoportuno",(IF(U134&lt;0,"No ha formulado PM","Oportuno")))</f>
        <v>Inoportuno</v>
      </c>
      <c r="W134" s="169">
        <f>DAYS360(P134,S134,0)+1</f>
        <v>173</v>
      </c>
      <c r="X134" s="168" t="s">
        <v>208</v>
      </c>
    </row>
    <row r="135" spans="1:27" ht="56.25" hidden="1" customHeight="1" x14ac:dyDescent="0.2">
      <c r="A135" s="17">
        <f>+A134+1</f>
        <v>80</v>
      </c>
      <c r="B135" s="171" t="s">
        <v>5</v>
      </c>
      <c r="C135" s="171" t="s">
        <v>625</v>
      </c>
      <c r="D135" s="253" t="s">
        <v>37</v>
      </c>
      <c r="E135" s="171" t="s">
        <v>25</v>
      </c>
      <c r="F135" s="172" t="s">
        <v>61</v>
      </c>
      <c r="G135" s="170">
        <v>42130</v>
      </c>
      <c r="H135" s="178" t="s">
        <v>632</v>
      </c>
      <c r="I135" s="173" t="s">
        <v>31</v>
      </c>
      <c r="J135" s="173" t="s">
        <v>32</v>
      </c>
      <c r="K135" s="17" t="s">
        <v>28</v>
      </c>
      <c r="L135" s="170">
        <v>42508</v>
      </c>
      <c r="M135" s="171" t="s">
        <v>22</v>
      </c>
      <c r="N135" s="256" t="s">
        <v>106</v>
      </c>
      <c r="O135" s="206" t="s">
        <v>631</v>
      </c>
      <c r="P135" s="170">
        <v>42531</v>
      </c>
      <c r="Q135" s="171"/>
      <c r="R135" s="17" t="s">
        <v>16</v>
      </c>
      <c r="S135" s="170">
        <v>42706</v>
      </c>
      <c r="T135" s="17" t="s">
        <v>630</v>
      </c>
      <c r="U135" s="169">
        <f>DAYS360(G135,L135,0)+1</f>
        <v>373</v>
      </c>
      <c r="V135" s="177" t="str">
        <f>IF(U135&gt;7,"Inoportuno",(IF(U135&lt;0,"No ha formulado PM","Oportuno")))</f>
        <v>Inoportuno</v>
      </c>
      <c r="W135" s="169">
        <f>DAYS360(P135,S135,0)+1</f>
        <v>173</v>
      </c>
      <c r="X135" s="168" t="s">
        <v>208</v>
      </c>
    </row>
    <row r="136" spans="1:27" ht="56.25" hidden="1" customHeight="1" x14ac:dyDescent="0.2">
      <c r="A136" s="17">
        <f>+A135+1</f>
        <v>81</v>
      </c>
      <c r="B136" s="171" t="s">
        <v>5</v>
      </c>
      <c r="C136" s="171" t="s">
        <v>625</v>
      </c>
      <c r="D136" s="253" t="s">
        <v>37</v>
      </c>
      <c r="E136" s="171" t="s">
        <v>25</v>
      </c>
      <c r="F136" s="172" t="s">
        <v>61</v>
      </c>
      <c r="G136" s="170">
        <v>42130</v>
      </c>
      <c r="H136" s="178" t="s">
        <v>629</v>
      </c>
      <c r="I136" s="173" t="s">
        <v>31</v>
      </c>
      <c r="J136" s="173" t="s">
        <v>32</v>
      </c>
      <c r="K136" s="17" t="s">
        <v>28</v>
      </c>
      <c r="L136" s="170">
        <v>42130</v>
      </c>
      <c r="M136" s="171" t="s">
        <v>22</v>
      </c>
      <c r="N136" s="171" t="s">
        <v>627</v>
      </c>
      <c r="O136" s="206" t="s">
        <v>626</v>
      </c>
      <c r="P136" s="170">
        <v>42130</v>
      </c>
      <c r="Q136" s="171"/>
      <c r="R136" s="17" t="s">
        <v>16</v>
      </c>
      <c r="S136" s="170">
        <v>41765</v>
      </c>
      <c r="T136" s="206" t="s">
        <v>626</v>
      </c>
      <c r="U136" s="169">
        <f>DAYS360(G136,L136,0)+1</f>
        <v>1</v>
      </c>
      <c r="V136" s="177" t="str">
        <f>IF(U136&gt;7,"Inoportuno",(IF(U136&lt;0,"No ha formulado PM","Oportuno")))</f>
        <v>Oportuno</v>
      </c>
      <c r="W136" s="169">
        <f>DAYS360(P136,S136,0)+1</f>
        <v>-359</v>
      </c>
      <c r="X136" s="168" t="s">
        <v>208</v>
      </c>
    </row>
    <row r="137" spans="1:27" ht="56.25" hidden="1" customHeight="1" x14ac:dyDescent="0.2">
      <c r="A137" s="17">
        <f>+A136+1</f>
        <v>82</v>
      </c>
      <c r="B137" s="171" t="s">
        <v>5</v>
      </c>
      <c r="C137" s="171" t="s">
        <v>625</v>
      </c>
      <c r="D137" s="253" t="s">
        <v>37</v>
      </c>
      <c r="E137" s="171" t="s">
        <v>25</v>
      </c>
      <c r="F137" s="172" t="s">
        <v>61</v>
      </c>
      <c r="G137" s="170">
        <v>42130</v>
      </c>
      <c r="H137" s="178" t="s">
        <v>628</v>
      </c>
      <c r="I137" s="173" t="s">
        <v>31</v>
      </c>
      <c r="J137" s="173" t="s">
        <v>32</v>
      </c>
      <c r="K137" s="17" t="s">
        <v>28</v>
      </c>
      <c r="L137" s="170">
        <v>42130</v>
      </c>
      <c r="M137" s="171" t="s">
        <v>22</v>
      </c>
      <c r="N137" s="171" t="s">
        <v>627</v>
      </c>
      <c r="O137" s="206" t="s">
        <v>626</v>
      </c>
      <c r="P137" s="170">
        <v>42130</v>
      </c>
      <c r="Q137" s="171"/>
      <c r="R137" s="17" t="s">
        <v>16</v>
      </c>
      <c r="S137" s="170">
        <v>41765</v>
      </c>
      <c r="T137" s="206" t="s">
        <v>626</v>
      </c>
      <c r="U137" s="169">
        <f>DAYS360(G137,L137,0)+1</f>
        <v>1</v>
      </c>
      <c r="V137" s="177" t="str">
        <f>IF(U137&gt;7,"Inoportuno",(IF(U137&lt;0,"No ha formulado PM","Oportuno")))</f>
        <v>Oportuno</v>
      </c>
      <c r="W137" s="169">
        <f>DAYS360(P137,S137,0)+1</f>
        <v>-359</v>
      </c>
      <c r="X137" s="168" t="s">
        <v>208</v>
      </c>
    </row>
    <row r="138" spans="1:27" ht="56.25" hidden="1" customHeight="1" x14ac:dyDescent="0.2">
      <c r="A138" s="17">
        <f>+A137+1</f>
        <v>83</v>
      </c>
      <c r="B138" s="171" t="s">
        <v>5</v>
      </c>
      <c r="C138" s="171" t="s">
        <v>625</v>
      </c>
      <c r="D138" s="253" t="s">
        <v>37</v>
      </c>
      <c r="E138" s="171" t="s">
        <v>25</v>
      </c>
      <c r="F138" s="172" t="s">
        <v>61</v>
      </c>
      <c r="G138" s="170">
        <v>42130</v>
      </c>
      <c r="H138" s="178" t="s">
        <v>624</v>
      </c>
      <c r="I138" s="173" t="s">
        <v>31</v>
      </c>
      <c r="J138" s="173" t="s">
        <v>32</v>
      </c>
      <c r="K138" s="17" t="s">
        <v>28</v>
      </c>
      <c r="L138" s="170">
        <v>42508</v>
      </c>
      <c r="M138" s="171" t="s">
        <v>22</v>
      </c>
      <c r="N138" s="171" t="s">
        <v>379</v>
      </c>
      <c r="O138" s="206" t="s">
        <v>623</v>
      </c>
      <c r="P138" s="170">
        <v>42531</v>
      </c>
      <c r="Q138" s="171"/>
      <c r="R138" s="17" t="s">
        <v>16</v>
      </c>
      <c r="S138" s="170">
        <v>42706</v>
      </c>
      <c r="T138" s="17" t="s">
        <v>622</v>
      </c>
      <c r="U138" s="169">
        <f>DAYS360(G138,L138,0)+1</f>
        <v>373</v>
      </c>
      <c r="V138" s="177" t="str">
        <f>IF(U138&gt;7,"Inoportuno",(IF(U138&lt;0,"No ha formulado PM","Oportuno")))</f>
        <v>Inoportuno</v>
      </c>
      <c r="W138" s="169">
        <f>DAYS360(P138,S138,0)+1</f>
        <v>173</v>
      </c>
      <c r="X138" s="168" t="s">
        <v>208</v>
      </c>
    </row>
    <row r="139" spans="1:27" ht="56.25" hidden="1" customHeight="1" x14ac:dyDescent="0.2">
      <c r="A139" s="220">
        <f>+A138+1</f>
        <v>84</v>
      </c>
      <c r="B139" s="171" t="s">
        <v>12</v>
      </c>
      <c r="C139" s="171" t="s">
        <v>76</v>
      </c>
      <c r="D139" s="179" t="s">
        <v>37</v>
      </c>
      <c r="E139" s="171" t="s">
        <v>25</v>
      </c>
      <c r="F139" s="171" t="s">
        <v>431</v>
      </c>
      <c r="G139" s="170">
        <v>42234</v>
      </c>
      <c r="H139" s="178" t="s">
        <v>621</v>
      </c>
      <c r="I139" s="173" t="s">
        <v>31</v>
      </c>
      <c r="J139" s="173" t="s">
        <v>32</v>
      </c>
      <c r="K139" s="17" t="s">
        <v>28</v>
      </c>
      <c r="L139" s="170">
        <v>42243</v>
      </c>
      <c r="M139" s="171" t="s">
        <v>21</v>
      </c>
      <c r="N139" s="206" t="s">
        <v>529</v>
      </c>
      <c r="O139" s="206" t="s">
        <v>620</v>
      </c>
      <c r="P139" s="255">
        <v>42248</v>
      </c>
      <c r="Q139" s="172" t="s">
        <v>619</v>
      </c>
      <c r="R139" s="17" t="s">
        <v>16</v>
      </c>
      <c r="S139" s="170">
        <v>42734</v>
      </c>
      <c r="T139" s="172" t="s">
        <v>178</v>
      </c>
      <c r="U139" s="169">
        <f>DAYS360(G139,L139,0)+1</f>
        <v>10</v>
      </c>
      <c r="V139" s="177" t="s">
        <v>548</v>
      </c>
      <c r="W139" s="169">
        <f>DAYS360(P139,S139,0)+1</f>
        <v>480</v>
      </c>
      <c r="X139" s="205" t="s">
        <v>208</v>
      </c>
    </row>
    <row r="140" spans="1:27" ht="56.25" hidden="1" customHeight="1" x14ac:dyDescent="0.2">
      <c r="A140" s="220">
        <f>+A139+1</f>
        <v>85</v>
      </c>
      <c r="B140" s="171" t="s">
        <v>12</v>
      </c>
      <c r="C140" s="171" t="s">
        <v>76</v>
      </c>
      <c r="D140" s="179" t="s">
        <v>37</v>
      </c>
      <c r="E140" s="171" t="s">
        <v>25</v>
      </c>
      <c r="F140" s="171" t="s">
        <v>431</v>
      </c>
      <c r="G140" s="170">
        <v>42234</v>
      </c>
      <c r="H140" s="178" t="s">
        <v>618</v>
      </c>
      <c r="I140" s="173" t="s">
        <v>31</v>
      </c>
      <c r="J140" s="173" t="s">
        <v>32</v>
      </c>
      <c r="K140" s="17" t="s">
        <v>28</v>
      </c>
      <c r="L140" s="170">
        <v>42243</v>
      </c>
      <c r="M140" s="171" t="s">
        <v>21</v>
      </c>
      <c r="N140" s="206" t="s">
        <v>529</v>
      </c>
      <c r="O140" s="206" t="s">
        <v>617</v>
      </c>
      <c r="P140" s="255">
        <v>42369</v>
      </c>
      <c r="Q140" s="171" t="s">
        <v>616</v>
      </c>
      <c r="R140" s="17" t="s">
        <v>16</v>
      </c>
      <c r="S140" s="170">
        <v>42734</v>
      </c>
      <c r="T140" s="171" t="s">
        <v>178</v>
      </c>
      <c r="U140" s="169">
        <f>DAYS360(G140,L140,0)+1</f>
        <v>10</v>
      </c>
      <c r="V140" s="177" t="s">
        <v>548</v>
      </c>
      <c r="W140" s="169">
        <f>DAYS360(P140,S140,0)+1</f>
        <v>361</v>
      </c>
      <c r="X140" s="205" t="s">
        <v>208</v>
      </c>
    </row>
    <row r="141" spans="1:27" ht="56.25" hidden="1" customHeight="1" x14ac:dyDescent="0.2">
      <c r="A141" s="220">
        <v>86</v>
      </c>
      <c r="B141" s="171" t="s">
        <v>12</v>
      </c>
      <c r="C141" s="171" t="s">
        <v>76</v>
      </c>
      <c r="D141" s="190" t="s">
        <v>37</v>
      </c>
      <c r="E141" s="189" t="s">
        <v>25</v>
      </c>
      <c r="F141" s="171" t="s">
        <v>431</v>
      </c>
      <c r="G141" s="170">
        <v>42234</v>
      </c>
      <c r="H141" s="176" t="s">
        <v>613</v>
      </c>
      <c r="I141" s="187" t="s">
        <v>31</v>
      </c>
      <c r="J141" s="187" t="s">
        <v>32</v>
      </c>
      <c r="K141" s="186" t="s">
        <v>28</v>
      </c>
      <c r="L141" s="170">
        <v>42243</v>
      </c>
      <c r="M141" s="171" t="s">
        <v>22</v>
      </c>
      <c r="N141" s="206" t="s">
        <v>529</v>
      </c>
      <c r="O141" s="206" t="s">
        <v>615</v>
      </c>
      <c r="P141" s="255">
        <v>42369</v>
      </c>
      <c r="Q141" s="193" t="s">
        <v>614</v>
      </c>
      <c r="R141" s="17" t="s">
        <v>16</v>
      </c>
      <c r="S141" s="192">
        <v>42944</v>
      </c>
      <c r="T141" s="217" t="s">
        <v>184</v>
      </c>
      <c r="U141" s="169">
        <f>DAYS360(G141,L141,0)+1</f>
        <v>10</v>
      </c>
      <c r="V141" s="254" t="str">
        <f>IF(U141&gt;15,"Inoportuno",(IF(U141&lt;0,"No ha formulado PM","Oportuno")))</f>
        <v>Oportuno</v>
      </c>
      <c r="W141" s="169">
        <f>DAYS360(P141,S141,0)+1</f>
        <v>569</v>
      </c>
      <c r="X141" s="205" t="s">
        <v>208</v>
      </c>
    </row>
    <row r="142" spans="1:27" ht="56.25" hidden="1" customHeight="1" x14ac:dyDescent="0.2">
      <c r="A142" s="220"/>
      <c r="B142" s="171" t="s">
        <v>12</v>
      </c>
      <c r="C142" s="171" t="s">
        <v>76</v>
      </c>
      <c r="D142" s="185"/>
      <c r="E142" s="184"/>
      <c r="F142" s="171" t="s">
        <v>431</v>
      </c>
      <c r="G142" s="170">
        <v>42234</v>
      </c>
      <c r="H142" s="176" t="s">
        <v>613</v>
      </c>
      <c r="I142" s="181"/>
      <c r="J142" s="181"/>
      <c r="K142" s="180"/>
      <c r="L142" s="170">
        <v>42243</v>
      </c>
      <c r="M142" s="171" t="s">
        <v>21</v>
      </c>
      <c r="N142" s="206" t="s">
        <v>529</v>
      </c>
      <c r="O142" s="206" t="s">
        <v>612</v>
      </c>
      <c r="P142" s="255">
        <v>42369</v>
      </c>
      <c r="Q142" s="193"/>
      <c r="R142" s="17" t="s">
        <v>16</v>
      </c>
      <c r="S142" s="192"/>
      <c r="T142" s="217"/>
      <c r="U142" s="169">
        <f>DAYS360(G142,L142,0)+1</f>
        <v>10</v>
      </c>
      <c r="V142" s="254" t="s">
        <v>548</v>
      </c>
      <c r="W142" s="169">
        <f>DAYS360(P142,S142,0)+1</f>
        <v>-41759</v>
      </c>
      <c r="X142" s="205" t="s">
        <v>208</v>
      </c>
    </row>
    <row r="143" spans="1:27" s="248" customFormat="1" ht="56.25" customHeight="1" x14ac:dyDescent="0.2">
      <c r="A143" s="17">
        <f>+A141+1</f>
        <v>87</v>
      </c>
      <c r="B143" s="178" t="s">
        <v>7</v>
      </c>
      <c r="C143" s="178" t="s">
        <v>76</v>
      </c>
      <c r="D143" s="253" t="s">
        <v>37</v>
      </c>
      <c r="E143" s="178" t="s">
        <v>25</v>
      </c>
      <c r="F143" s="171" t="s">
        <v>431</v>
      </c>
      <c r="G143" s="234">
        <v>42277</v>
      </c>
      <c r="H143" s="252" t="s">
        <v>611</v>
      </c>
      <c r="I143" s="178" t="s">
        <v>31</v>
      </c>
      <c r="J143" s="251" t="s">
        <v>32</v>
      </c>
      <c r="K143" s="220" t="s">
        <v>28</v>
      </c>
      <c r="L143" s="234">
        <v>42291</v>
      </c>
      <c r="M143" s="178" t="s">
        <v>22</v>
      </c>
      <c r="N143" s="178" t="s">
        <v>211</v>
      </c>
      <c r="O143" s="206" t="s">
        <v>610</v>
      </c>
      <c r="P143" s="234">
        <v>42460</v>
      </c>
      <c r="Q143" s="171" t="s">
        <v>609</v>
      </c>
      <c r="R143" s="220" t="s">
        <v>16</v>
      </c>
      <c r="S143" s="234">
        <v>42962</v>
      </c>
      <c r="T143" s="220" t="s">
        <v>608</v>
      </c>
      <c r="U143" s="169">
        <f>DAYS360(G143,L143,0)+1</f>
        <v>15</v>
      </c>
      <c r="V143" s="250" t="str">
        <f>IF(U143&gt;15,"Inoportuno",(IF(U143&lt;0,"No ha formulado PM","Oportuno")))</f>
        <v>Oportuno</v>
      </c>
      <c r="W143" s="246">
        <f>DAYS360(P143,S143,0)+1</f>
        <v>496</v>
      </c>
      <c r="X143" s="205" t="s">
        <v>208</v>
      </c>
      <c r="Y143" s="62"/>
      <c r="Z143" s="249"/>
      <c r="AA143" s="249"/>
    </row>
    <row r="144" spans="1:27" ht="56.25" hidden="1" customHeight="1" x14ac:dyDescent="0.2">
      <c r="A144" s="17">
        <f>+A143+1</f>
        <v>88</v>
      </c>
      <c r="B144" s="171" t="s">
        <v>8</v>
      </c>
      <c r="C144" s="171" t="s">
        <v>603</v>
      </c>
      <c r="D144" s="179" t="s">
        <v>35</v>
      </c>
      <c r="E144" s="171" t="s">
        <v>25</v>
      </c>
      <c r="F144" s="172" t="s">
        <v>398</v>
      </c>
      <c r="G144" s="170">
        <v>42323</v>
      </c>
      <c r="H144" s="238" t="s">
        <v>607</v>
      </c>
      <c r="I144" s="172" t="s">
        <v>31</v>
      </c>
      <c r="J144" s="173" t="s">
        <v>32</v>
      </c>
      <c r="K144" s="17" t="s">
        <v>28</v>
      </c>
      <c r="L144" s="170">
        <v>42933</v>
      </c>
      <c r="M144" s="171" t="s">
        <v>22</v>
      </c>
      <c r="N144" s="232" t="s">
        <v>606</v>
      </c>
      <c r="O144" s="206" t="s">
        <v>605</v>
      </c>
      <c r="P144" s="247">
        <v>43008</v>
      </c>
      <c r="Q144" s="172" t="s">
        <v>604</v>
      </c>
      <c r="R144" s="17" t="s">
        <v>16</v>
      </c>
      <c r="S144" s="170">
        <v>43020</v>
      </c>
      <c r="T144" s="17" t="s">
        <v>113</v>
      </c>
      <c r="U144" s="169">
        <f>DAYS360(G144,L144,0)+1</f>
        <v>603</v>
      </c>
      <c r="V144" s="177" t="str">
        <f>IF(U144&gt;15,"Inoportuno",(IF(U144&lt;0,"No ha formulado PM","Oportuno")))</f>
        <v>Inoportuno</v>
      </c>
      <c r="W144" s="246">
        <f>DAYS360(P144,S144,0)+1</f>
        <v>13</v>
      </c>
      <c r="X144" s="168"/>
    </row>
    <row r="145" spans="1:24" ht="56.25" hidden="1" customHeight="1" x14ac:dyDescent="0.2">
      <c r="A145" s="17">
        <f>+A144+1</f>
        <v>89</v>
      </c>
      <c r="B145" s="171" t="s">
        <v>8</v>
      </c>
      <c r="C145" s="171" t="s">
        <v>603</v>
      </c>
      <c r="D145" s="179" t="s">
        <v>35</v>
      </c>
      <c r="E145" s="171" t="s">
        <v>25</v>
      </c>
      <c r="F145" s="172" t="s">
        <v>398</v>
      </c>
      <c r="G145" s="170">
        <v>42323</v>
      </c>
      <c r="H145" s="238" t="s">
        <v>602</v>
      </c>
      <c r="I145" s="172" t="s">
        <v>31</v>
      </c>
      <c r="J145" s="173" t="s">
        <v>32</v>
      </c>
      <c r="K145" s="17" t="s">
        <v>28</v>
      </c>
      <c r="L145" s="170">
        <v>42933</v>
      </c>
      <c r="M145" s="171" t="s">
        <v>21</v>
      </c>
      <c r="N145" s="232" t="s">
        <v>601</v>
      </c>
      <c r="O145" s="206" t="s">
        <v>600</v>
      </c>
      <c r="P145" s="170">
        <v>43100</v>
      </c>
      <c r="Q145" s="171" t="s">
        <v>599</v>
      </c>
      <c r="R145" s="17" t="s">
        <v>16</v>
      </c>
      <c r="S145" s="170">
        <v>43020</v>
      </c>
      <c r="T145" s="17" t="s">
        <v>113</v>
      </c>
      <c r="U145" s="169">
        <f>DAYS360(G145,L145,0)+1</f>
        <v>603</v>
      </c>
      <c r="V145" s="177" t="str">
        <f>IF(U145&gt;15,"Inoportuno",(IF(U145&lt;0,"No ha formulado PM","Oportuno")))</f>
        <v>Inoportuno</v>
      </c>
      <c r="W145" s="169">
        <f>DAYS360(P145,S145,0)+1</f>
        <v>-77</v>
      </c>
      <c r="X145" s="168"/>
    </row>
    <row r="146" spans="1:24" ht="56.25" hidden="1" customHeight="1" x14ac:dyDescent="0.2">
      <c r="A146" s="17">
        <v>90</v>
      </c>
      <c r="B146" s="171" t="s">
        <v>4</v>
      </c>
      <c r="C146" s="171" t="s">
        <v>491</v>
      </c>
      <c r="D146" s="190" t="s">
        <v>37</v>
      </c>
      <c r="E146" s="189" t="s">
        <v>25</v>
      </c>
      <c r="F146" s="172" t="s">
        <v>470</v>
      </c>
      <c r="G146" s="170">
        <v>42341</v>
      </c>
      <c r="H146" s="200" t="s">
        <v>596</v>
      </c>
      <c r="I146" s="188" t="s">
        <v>31</v>
      </c>
      <c r="J146" s="187" t="s">
        <v>32</v>
      </c>
      <c r="K146" s="186" t="s">
        <v>28</v>
      </c>
      <c r="L146" s="170">
        <v>42348</v>
      </c>
      <c r="M146" s="171" t="s">
        <v>22</v>
      </c>
      <c r="N146" s="232" t="s">
        <v>88</v>
      </c>
      <c r="O146" s="206" t="s">
        <v>598</v>
      </c>
      <c r="P146" s="170">
        <v>42475</v>
      </c>
      <c r="Q146" s="171" t="s">
        <v>597</v>
      </c>
      <c r="R146" s="17" t="s">
        <v>16</v>
      </c>
      <c r="S146" s="170">
        <v>43084</v>
      </c>
      <c r="T146" s="17" t="s">
        <v>113</v>
      </c>
      <c r="U146" s="169">
        <f>DAYS360(G146,L146,0)+1</f>
        <v>8</v>
      </c>
      <c r="V146" s="177" t="str">
        <f>IF(U146&gt;7,"Inoportuno",(IF(U146&lt;0,"No ha formulado PM","Oportuno")))</f>
        <v>Inoportuno</v>
      </c>
      <c r="W146" s="169">
        <f>DAYS360(P146,S146,0)+1</f>
        <v>601</v>
      </c>
      <c r="X146" s="168"/>
    </row>
    <row r="147" spans="1:24" ht="56.25" hidden="1" customHeight="1" x14ac:dyDescent="0.2">
      <c r="A147" s="17"/>
      <c r="B147" s="171" t="s">
        <v>4</v>
      </c>
      <c r="C147" s="171" t="s">
        <v>491</v>
      </c>
      <c r="D147" s="185"/>
      <c r="E147" s="184"/>
      <c r="F147" s="172" t="s">
        <v>470</v>
      </c>
      <c r="G147" s="170"/>
      <c r="H147" s="200" t="s">
        <v>596</v>
      </c>
      <c r="I147" s="182"/>
      <c r="J147" s="181"/>
      <c r="K147" s="180"/>
      <c r="L147" s="170" t="s">
        <v>595</v>
      </c>
      <c r="M147" s="171" t="s">
        <v>21</v>
      </c>
      <c r="N147" s="232" t="s">
        <v>88</v>
      </c>
      <c r="O147" s="206" t="s">
        <v>594</v>
      </c>
      <c r="P147" s="170">
        <v>42109</v>
      </c>
      <c r="Q147" s="171" t="s">
        <v>593</v>
      </c>
      <c r="R147" s="17" t="s">
        <v>16</v>
      </c>
      <c r="S147" s="170">
        <v>43084</v>
      </c>
      <c r="T147" s="17" t="s">
        <v>327</v>
      </c>
      <c r="U147" s="169">
        <f>DAYS360(G146,L146,0)+1</f>
        <v>8</v>
      </c>
      <c r="V147" s="177" t="str">
        <f>IF(U147&gt;7,"Inoportuno",(IF(U147&lt;0,"No ha formulado PM","Oportuno")))</f>
        <v>Inoportuno</v>
      </c>
      <c r="W147" s="169">
        <f>DAYS360(P147,S147,0)+1</f>
        <v>961</v>
      </c>
      <c r="X147" s="168"/>
    </row>
    <row r="148" spans="1:24" ht="56.25" hidden="1" customHeight="1" x14ac:dyDescent="0.2">
      <c r="A148" s="17">
        <v>91</v>
      </c>
      <c r="B148" s="171" t="s">
        <v>4</v>
      </c>
      <c r="C148" s="171" t="s">
        <v>491</v>
      </c>
      <c r="D148" s="190" t="s">
        <v>37</v>
      </c>
      <c r="E148" s="189" t="s">
        <v>25</v>
      </c>
      <c r="F148" s="172" t="s">
        <v>470</v>
      </c>
      <c r="G148" s="170">
        <v>42341</v>
      </c>
      <c r="H148" s="200" t="s">
        <v>580</v>
      </c>
      <c r="I148" s="188" t="s">
        <v>31</v>
      </c>
      <c r="J148" s="187" t="s">
        <v>32</v>
      </c>
      <c r="K148" s="186" t="s">
        <v>28</v>
      </c>
      <c r="L148" s="170">
        <v>42348</v>
      </c>
      <c r="M148" s="171" t="s">
        <v>22</v>
      </c>
      <c r="N148" s="232" t="s">
        <v>88</v>
      </c>
      <c r="O148" s="206" t="s">
        <v>592</v>
      </c>
      <c r="P148" s="170">
        <v>42460</v>
      </c>
      <c r="Q148" s="171" t="s">
        <v>591</v>
      </c>
      <c r="R148" s="17" t="s">
        <v>16</v>
      </c>
      <c r="S148" s="170">
        <v>43084</v>
      </c>
      <c r="T148" s="171" t="s">
        <v>590</v>
      </c>
      <c r="U148" s="169" t="e">
        <f>DAYS360(G147,L147,0)+1</f>
        <v>#VALUE!</v>
      </c>
      <c r="V148" s="177" t="e">
        <f>IF(U148&gt;7,"Inoportuno",(IF(U148&lt;0,"No ha formulado PM","Oportuno")))</f>
        <v>#VALUE!</v>
      </c>
      <c r="W148" s="169">
        <f>DAYS360(P148,S148,0)+1</f>
        <v>616</v>
      </c>
      <c r="X148" s="168"/>
    </row>
    <row r="149" spans="1:24" ht="56.25" hidden="1" customHeight="1" x14ac:dyDescent="0.2">
      <c r="A149" s="17"/>
      <c r="B149" s="171" t="s">
        <v>4</v>
      </c>
      <c r="C149" s="171" t="s">
        <v>491</v>
      </c>
      <c r="D149" s="215"/>
      <c r="E149" s="214"/>
      <c r="F149" s="172" t="s">
        <v>470</v>
      </c>
      <c r="G149" s="170">
        <v>42341</v>
      </c>
      <c r="H149" s="200" t="s">
        <v>580</v>
      </c>
      <c r="I149" s="213"/>
      <c r="J149" s="212"/>
      <c r="K149" s="223"/>
      <c r="L149" s="170">
        <v>42348</v>
      </c>
      <c r="M149" s="171" t="s">
        <v>22</v>
      </c>
      <c r="N149" s="232" t="s">
        <v>88</v>
      </c>
      <c r="O149" s="206" t="s">
        <v>589</v>
      </c>
      <c r="P149" s="170">
        <v>42460</v>
      </c>
      <c r="Q149" s="171" t="s">
        <v>588</v>
      </c>
      <c r="R149" s="17" t="s">
        <v>16</v>
      </c>
      <c r="S149" s="170">
        <v>43084</v>
      </c>
      <c r="T149" s="17" t="s">
        <v>327</v>
      </c>
      <c r="U149" s="169">
        <f>DAYS360(G149,L149,0)+1</f>
        <v>8</v>
      </c>
      <c r="V149" s="177" t="str">
        <f>IF(U149&gt;7,"Inoportuno",(IF(U149&lt;0,"No ha formulado PM","Oportuno")))</f>
        <v>Inoportuno</v>
      </c>
      <c r="W149" s="169">
        <f>DAYS360(P149,S149,0)+1</f>
        <v>616</v>
      </c>
      <c r="X149" s="168"/>
    </row>
    <row r="150" spans="1:24" ht="56.25" hidden="1" customHeight="1" x14ac:dyDescent="0.2">
      <c r="A150" s="17"/>
      <c r="B150" s="171" t="s">
        <v>4</v>
      </c>
      <c r="C150" s="171" t="s">
        <v>491</v>
      </c>
      <c r="D150" s="215"/>
      <c r="E150" s="214"/>
      <c r="F150" s="172" t="s">
        <v>470</v>
      </c>
      <c r="G150" s="170">
        <v>42341</v>
      </c>
      <c r="H150" s="200" t="s">
        <v>580</v>
      </c>
      <c r="I150" s="213"/>
      <c r="J150" s="212"/>
      <c r="K150" s="223"/>
      <c r="L150" s="170">
        <v>42348</v>
      </c>
      <c r="M150" s="171" t="s">
        <v>21</v>
      </c>
      <c r="N150" s="232" t="s">
        <v>88</v>
      </c>
      <c r="O150" s="206" t="s">
        <v>587</v>
      </c>
      <c r="P150" s="170">
        <v>42460</v>
      </c>
      <c r="Q150" s="171" t="s">
        <v>586</v>
      </c>
      <c r="R150" s="17" t="s">
        <v>16</v>
      </c>
      <c r="S150" s="170">
        <v>43084</v>
      </c>
      <c r="T150" s="17" t="s">
        <v>585</v>
      </c>
      <c r="U150" s="169">
        <f>DAYS360(G150,L150,0)+1</f>
        <v>8</v>
      </c>
      <c r="V150" s="177" t="str">
        <f>IF(U150&gt;7,"Inoportuno",(IF(U150&lt;0,"No ha formulado PM","Oportuno")))</f>
        <v>Inoportuno</v>
      </c>
      <c r="W150" s="169">
        <f>DAYS360(P150,S150,0)+1</f>
        <v>616</v>
      </c>
      <c r="X150" s="168"/>
    </row>
    <row r="151" spans="1:24" ht="56.25" hidden="1" customHeight="1" x14ac:dyDescent="0.2">
      <c r="A151" s="17"/>
      <c r="B151" s="171" t="s">
        <v>4</v>
      </c>
      <c r="C151" s="171" t="s">
        <v>491</v>
      </c>
      <c r="D151" s="215"/>
      <c r="E151" s="214"/>
      <c r="F151" s="172" t="s">
        <v>470</v>
      </c>
      <c r="G151" s="170">
        <v>42341</v>
      </c>
      <c r="H151" s="200" t="s">
        <v>580</v>
      </c>
      <c r="I151" s="213"/>
      <c r="J151" s="212"/>
      <c r="K151" s="223"/>
      <c r="L151" s="170">
        <v>42348</v>
      </c>
      <c r="M151" s="171" t="s">
        <v>21</v>
      </c>
      <c r="N151" s="232" t="s">
        <v>88</v>
      </c>
      <c r="O151" s="206" t="s">
        <v>584</v>
      </c>
      <c r="P151" s="170">
        <v>42460</v>
      </c>
      <c r="Q151" s="171" t="s">
        <v>583</v>
      </c>
      <c r="R151" s="17" t="s">
        <v>16</v>
      </c>
      <c r="S151" s="170">
        <v>43084</v>
      </c>
      <c r="T151" s="17" t="s">
        <v>327</v>
      </c>
      <c r="U151" s="169">
        <f>DAYS360(G151,L151,0)+1</f>
        <v>8</v>
      </c>
      <c r="V151" s="177" t="str">
        <f>IF(U151&gt;7,"Inoportuno",(IF(U151&lt;0,"No ha formulado PM","Oportuno")))</f>
        <v>Inoportuno</v>
      </c>
      <c r="W151" s="169">
        <f>DAYS360(P151,S151,0)+1</f>
        <v>616</v>
      </c>
      <c r="X151" s="168"/>
    </row>
    <row r="152" spans="1:24" ht="56.25" hidden="1" customHeight="1" x14ac:dyDescent="0.2">
      <c r="A152" s="17"/>
      <c r="B152" s="171" t="s">
        <v>4</v>
      </c>
      <c r="C152" s="171" t="s">
        <v>491</v>
      </c>
      <c r="D152" s="215"/>
      <c r="E152" s="214"/>
      <c r="F152" s="172" t="s">
        <v>470</v>
      </c>
      <c r="G152" s="170">
        <v>42341</v>
      </c>
      <c r="H152" s="200" t="s">
        <v>580</v>
      </c>
      <c r="I152" s="213"/>
      <c r="J152" s="212"/>
      <c r="K152" s="223"/>
      <c r="L152" s="170">
        <v>42348</v>
      </c>
      <c r="M152" s="171" t="s">
        <v>21</v>
      </c>
      <c r="N152" s="232" t="s">
        <v>88</v>
      </c>
      <c r="O152" s="206" t="s">
        <v>582</v>
      </c>
      <c r="P152" s="170">
        <v>42400</v>
      </c>
      <c r="Q152" s="171" t="s">
        <v>581</v>
      </c>
      <c r="R152" s="17" t="s">
        <v>16</v>
      </c>
      <c r="S152" s="170">
        <v>43084</v>
      </c>
      <c r="T152" s="17" t="s">
        <v>327</v>
      </c>
      <c r="U152" s="169">
        <f>DAYS360(G152,L152,0)+1</f>
        <v>8</v>
      </c>
      <c r="V152" s="177" t="str">
        <f>IF(U152&gt;7,"Inoportuno",(IF(U152&lt;0,"No ha formulado PM","Oportuno")))</f>
        <v>Inoportuno</v>
      </c>
      <c r="W152" s="169">
        <f>DAYS360(P152,S152,0)+1</f>
        <v>676</v>
      </c>
      <c r="X152" s="168"/>
    </row>
    <row r="153" spans="1:24" ht="56.25" hidden="1" customHeight="1" x14ac:dyDescent="0.2">
      <c r="A153" s="17"/>
      <c r="B153" s="171" t="s">
        <v>4</v>
      </c>
      <c r="C153" s="171" t="s">
        <v>491</v>
      </c>
      <c r="D153" s="185"/>
      <c r="E153" s="184"/>
      <c r="F153" s="172" t="s">
        <v>470</v>
      </c>
      <c r="G153" s="170">
        <v>42341</v>
      </c>
      <c r="H153" s="200" t="s">
        <v>580</v>
      </c>
      <c r="I153" s="182"/>
      <c r="J153" s="181"/>
      <c r="K153" s="180"/>
      <c r="L153" s="170">
        <v>42348</v>
      </c>
      <c r="M153" s="171" t="s">
        <v>21</v>
      </c>
      <c r="N153" s="232" t="s">
        <v>88</v>
      </c>
      <c r="O153" s="206" t="s">
        <v>579</v>
      </c>
      <c r="P153" s="170">
        <v>42460</v>
      </c>
      <c r="Q153" s="171" t="s">
        <v>578</v>
      </c>
      <c r="R153" s="17" t="s">
        <v>16</v>
      </c>
      <c r="S153" s="170">
        <v>43084</v>
      </c>
      <c r="T153" s="17" t="s">
        <v>432</v>
      </c>
      <c r="U153" s="169">
        <f>DAYS360(G148,L148,0)+1</f>
        <v>8</v>
      </c>
      <c r="V153" s="177" t="str">
        <f>IF(U153&gt;7,"Inoportuno",(IF(U153&lt;0,"No ha formulado PM","Oportuno")))</f>
        <v>Inoportuno</v>
      </c>
      <c r="W153" s="169">
        <f>DAYS360(P153,S153,0)+1</f>
        <v>616</v>
      </c>
      <c r="X153" s="168"/>
    </row>
    <row r="154" spans="1:24" ht="56.25" hidden="1" customHeight="1" x14ac:dyDescent="0.2">
      <c r="A154" s="17">
        <f>+A148+1</f>
        <v>92</v>
      </c>
      <c r="B154" s="171" t="s">
        <v>14</v>
      </c>
      <c r="C154" s="171" t="s">
        <v>537</v>
      </c>
      <c r="D154" s="179" t="s">
        <v>37</v>
      </c>
      <c r="E154" s="171" t="s">
        <v>25</v>
      </c>
      <c r="F154" s="172" t="s">
        <v>398</v>
      </c>
      <c r="G154" s="170">
        <v>42349</v>
      </c>
      <c r="H154" s="238" t="s">
        <v>577</v>
      </c>
      <c r="I154" s="172" t="s">
        <v>31</v>
      </c>
      <c r="J154" s="173" t="s">
        <v>32</v>
      </c>
      <c r="K154" s="17" t="s">
        <v>28</v>
      </c>
      <c r="L154" s="170">
        <v>42443</v>
      </c>
      <c r="M154" s="171" t="s">
        <v>21</v>
      </c>
      <c r="N154" s="232" t="s">
        <v>170</v>
      </c>
      <c r="O154" s="206" t="s">
        <v>576</v>
      </c>
      <c r="P154" s="170">
        <v>42673</v>
      </c>
      <c r="Q154" s="171" t="s">
        <v>575</v>
      </c>
      <c r="R154" s="17" t="s">
        <v>16</v>
      </c>
      <c r="S154" s="170">
        <v>42962</v>
      </c>
      <c r="T154" s="17" t="s">
        <v>167</v>
      </c>
      <c r="U154" s="169">
        <f>DAYS360(G154,L154,0)+1</f>
        <v>94</v>
      </c>
      <c r="V154" s="177" t="str">
        <f>IF(U154&gt;15,"Inoportuno",(IF(U154&lt;0,"No ha formulado PM","Oportuno")))</f>
        <v>Inoportuno</v>
      </c>
      <c r="W154" s="169">
        <f>DAYS360(P154,S154,0)+1</f>
        <v>286</v>
      </c>
      <c r="X154" s="168"/>
    </row>
    <row r="155" spans="1:24" ht="56.25" hidden="1" customHeight="1" x14ac:dyDescent="0.2">
      <c r="A155" s="17">
        <f>+A154+1</f>
        <v>93</v>
      </c>
      <c r="B155" s="171" t="s">
        <v>14</v>
      </c>
      <c r="C155" s="171" t="s">
        <v>537</v>
      </c>
      <c r="D155" s="179" t="s">
        <v>37</v>
      </c>
      <c r="E155" s="171" t="s">
        <v>25</v>
      </c>
      <c r="F155" s="172" t="s">
        <v>398</v>
      </c>
      <c r="G155" s="170">
        <v>42349</v>
      </c>
      <c r="H155" s="238" t="s">
        <v>574</v>
      </c>
      <c r="I155" s="172" t="s">
        <v>31</v>
      </c>
      <c r="J155" s="173" t="s">
        <v>32</v>
      </c>
      <c r="K155" s="17" t="s">
        <v>28</v>
      </c>
      <c r="L155" s="170">
        <v>42443</v>
      </c>
      <c r="M155" s="171" t="s">
        <v>21</v>
      </c>
      <c r="N155" s="231" t="s">
        <v>170</v>
      </c>
      <c r="O155" s="206" t="s">
        <v>573</v>
      </c>
      <c r="P155" s="170">
        <v>42673</v>
      </c>
      <c r="Q155" s="171" t="s">
        <v>572</v>
      </c>
      <c r="R155" s="17" t="s">
        <v>16</v>
      </c>
      <c r="S155" s="170">
        <v>42962</v>
      </c>
      <c r="T155" s="17" t="s">
        <v>571</v>
      </c>
      <c r="U155" s="169">
        <f>DAYS360(G155,L155,0)+1</f>
        <v>94</v>
      </c>
      <c r="V155" s="177" t="str">
        <f>IF(U155&gt;15,"Inoportuno",(IF(U155&lt;0,"No ha formulado PM","Oportuno")))</f>
        <v>Inoportuno</v>
      </c>
      <c r="W155" s="169">
        <f>DAYS360(P155,S155,0)+1</f>
        <v>286</v>
      </c>
      <c r="X155" s="168"/>
    </row>
    <row r="156" spans="1:24" ht="56.25" hidden="1" customHeight="1" x14ac:dyDescent="0.2">
      <c r="A156" s="17">
        <f>+A155+1</f>
        <v>94</v>
      </c>
      <c r="B156" s="171" t="s">
        <v>14</v>
      </c>
      <c r="C156" s="171" t="s">
        <v>537</v>
      </c>
      <c r="D156" s="179" t="s">
        <v>37</v>
      </c>
      <c r="E156" s="171" t="s">
        <v>25</v>
      </c>
      <c r="F156" s="172" t="s">
        <v>398</v>
      </c>
      <c r="G156" s="170">
        <v>42349</v>
      </c>
      <c r="H156" s="238" t="s">
        <v>570</v>
      </c>
      <c r="I156" s="172" t="s">
        <v>31</v>
      </c>
      <c r="J156" s="173" t="s">
        <v>32</v>
      </c>
      <c r="K156" s="17" t="s">
        <v>28</v>
      </c>
      <c r="L156" s="170">
        <v>42443</v>
      </c>
      <c r="M156" s="171" t="s">
        <v>21</v>
      </c>
      <c r="N156" s="231" t="s">
        <v>569</v>
      </c>
      <c r="O156" s="206" t="s">
        <v>568</v>
      </c>
      <c r="P156" s="170">
        <v>42673</v>
      </c>
      <c r="Q156" s="171" t="s">
        <v>567</v>
      </c>
      <c r="R156" s="17" t="s">
        <v>16</v>
      </c>
      <c r="S156" s="170">
        <v>42962</v>
      </c>
      <c r="T156" s="17" t="s">
        <v>213</v>
      </c>
      <c r="U156" s="169">
        <f>DAYS360(G156,L156,0)+1</f>
        <v>94</v>
      </c>
      <c r="V156" s="177" t="str">
        <f>IF(U156&gt;15,"Inoportuno",(IF(U156&lt;0,"No ha formulado PM","Oportuno")))</f>
        <v>Inoportuno</v>
      </c>
      <c r="W156" s="169">
        <f>DAYS360(P156,S156,0)+1</f>
        <v>286</v>
      </c>
      <c r="X156" s="168"/>
    </row>
    <row r="157" spans="1:24" ht="56.25" hidden="1" customHeight="1" x14ac:dyDescent="0.2">
      <c r="A157" s="17">
        <f>+A156+1</f>
        <v>95</v>
      </c>
      <c r="B157" s="171" t="s">
        <v>14</v>
      </c>
      <c r="C157" s="171" t="s">
        <v>537</v>
      </c>
      <c r="D157" s="179" t="s">
        <v>37</v>
      </c>
      <c r="E157" s="171" t="s">
        <v>25</v>
      </c>
      <c r="F157" s="172" t="s">
        <v>398</v>
      </c>
      <c r="G157" s="170">
        <v>42349</v>
      </c>
      <c r="H157" s="200" t="s">
        <v>566</v>
      </c>
      <c r="I157" s="172" t="s">
        <v>31</v>
      </c>
      <c r="J157" s="173" t="s">
        <v>32</v>
      </c>
      <c r="K157" s="17" t="s">
        <v>28</v>
      </c>
      <c r="L157" s="170">
        <v>42443</v>
      </c>
      <c r="M157" s="171" t="s">
        <v>21</v>
      </c>
      <c r="N157" s="232" t="s">
        <v>170</v>
      </c>
      <c r="O157" s="206" t="s">
        <v>565</v>
      </c>
      <c r="P157" s="170">
        <v>42673</v>
      </c>
      <c r="Q157" s="171" t="s">
        <v>564</v>
      </c>
      <c r="R157" s="17" t="s">
        <v>16</v>
      </c>
      <c r="S157" s="170">
        <v>42817</v>
      </c>
      <c r="T157" s="17" t="s">
        <v>556</v>
      </c>
      <c r="U157" s="169">
        <f>DAYS360(G157,L157,0)+1</f>
        <v>94</v>
      </c>
      <c r="V157" s="177" t="str">
        <f>IF(U157&gt;15,"Inoportuno",(IF(U157&lt;0,"No ha formulado PM","Oportuno")))</f>
        <v>Inoportuno</v>
      </c>
      <c r="W157" s="169">
        <f>DAYS360(P157,S157,0)+1</f>
        <v>144</v>
      </c>
      <c r="X157" s="168"/>
    </row>
    <row r="158" spans="1:24" ht="56.25" hidden="1" customHeight="1" x14ac:dyDescent="0.2">
      <c r="A158" s="17">
        <f>+A157+1</f>
        <v>96</v>
      </c>
      <c r="B158" s="171" t="s">
        <v>14</v>
      </c>
      <c r="C158" s="171" t="s">
        <v>537</v>
      </c>
      <c r="D158" s="190" t="s">
        <v>37</v>
      </c>
      <c r="E158" s="189" t="s">
        <v>25</v>
      </c>
      <c r="F158" s="172" t="s">
        <v>398</v>
      </c>
      <c r="G158" s="170">
        <v>42349</v>
      </c>
      <c r="H158" s="200" t="s">
        <v>561</v>
      </c>
      <c r="I158" s="188" t="s">
        <v>31</v>
      </c>
      <c r="J158" s="187" t="s">
        <v>32</v>
      </c>
      <c r="K158" s="186" t="s">
        <v>28</v>
      </c>
      <c r="L158" s="170">
        <v>42443</v>
      </c>
      <c r="M158" s="171" t="s">
        <v>22</v>
      </c>
      <c r="N158" s="232" t="s">
        <v>170</v>
      </c>
      <c r="O158" s="206" t="s">
        <v>563</v>
      </c>
      <c r="P158" s="170">
        <v>42500</v>
      </c>
      <c r="Q158" s="245" t="s">
        <v>562</v>
      </c>
      <c r="R158" s="17" t="s">
        <v>16</v>
      </c>
      <c r="S158" s="170">
        <v>42817</v>
      </c>
      <c r="T158" s="17" t="s">
        <v>556</v>
      </c>
      <c r="U158" s="169">
        <f>DAYS360(G158,L158,0)+1</f>
        <v>94</v>
      </c>
      <c r="V158" s="177" t="s">
        <v>345</v>
      </c>
      <c r="W158" s="169">
        <f>DAYS360(P158,S158,0)+1</f>
        <v>314</v>
      </c>
      <c r="X158" s="168"/>
    </row>
    <row r="159" spans="1:24" ht="56.25" hidden="1" customHeight="1" x14ac:dyDescent="0.2">
      <c r="A159" s="17"/>
      <c r="B159" s="171" t="s">
        <v>14</v>
      </c>
      <c r="C159" s="171" t="s">
        <v>537</v>
      </c>
      <c r="D159" s="185"/>
      <c r="E159" s="184"/>
      <c r="F159" s="172" t="s">
        <v>398</v>
      </c>
      <c r="G159" s="170">
        <v>42349</v>
      </c>
      <c r="H159" s="200" t="s">
        <v>561</v>
      </c>
      <c r="I159" s="182"/>
      <c r="J159" s="181"/>
      <c r="K159" s="180"/>
      <c r="L159" s="170">
        <v>42443</v>
      </c>
      <c r="M159" s="171" t="s">
        <v>21</v>
      </c>
      <c r="N159" s="231" t="s">
        <v>170</v>
      </c>
      <c r="O159" s="206" t="s">
        <v>560</v>
      </c>
      <c r="P159" s="170">
        <v>42500</v>
      </c>
      <c r="Q159" s="171" t="s">
        <v>559</v>
      </c>
      <c r="R159" s="17" t="s">
        <v>16</v>
      </c>
      <c r="S159" s="170">
        <v>42817</v>
      </c>
      <c r="T159" s="171" t="s">
        <v>532</v>
      </c>
      <c r="U159" s="169">
        <f>DAYS360(G158,L158,0)+1</f>
        <v>94</v>
      </c>
      <c r="V159" s="177" t="str">
        <f>IF(U159&gt;15,"Inoportuno",(IF(U159&lt;0,"No ha formulado PM","Oportuno")))</f>
        <v>Inoportuno</v>
      </c>
      <c r="W159" s="169">
        <f>DAYS360(P159,S159,0)+1</f>
        <v>314</v>
      </c>
      <c r="X159" s="168"/>
    </row>
    <row r="160" spans="1:24" ht="56.25" hidden="1" customHeight="1" x14ac:dyDescent="0.2">
      <c r="A160" s="17">
        <f>+A158+1</f>
        <v>97</v>
      </c>
      <c r="B160" s="171" t="s">
        <v>14</v>
      </c>
      <c r="C160" s="171" t="s">
        <v>537</v>
      </c>
      <c r="D160" s="190" t="s">
        <v>37</v>
      </c>
      <c r="E160" s="189" t="s">
        <v>25</v>
      </c>
      <c r="F160" s="172" t="s">
        <v>398</v>
      </c>
      <c r="G160" s="170">
        <v>42349</v>
      </c>
      <c r="H160" s="200" t="s">
        <v>555</v>
      </c>
      <c r="I160" s="188" t="s">
        <v>31</v>
      </c>
      <c r="J160" s="187" t="s">
        <v>32</v>
      </c>
      <c r="K160" s="186" t="s">
        <v>28</v>
      </c>
      <c r="L160" s="170">
        <v>42443</v>
      </c>
      <c r="M160" s="171" t="s">
        <v>22</v>
      </c>
      <c r="N160" s="232" t="s">
        <v>535</v>
      </c>
      <c r="O160" s="206" t="s">
        <v>558</v>
      </c>
      <c r="P160" s="170">
        <v>42658</v>
      </c>
      <c r="Q160" s="244" t="s">
        <v>557</v>
      </c>
      <c r="R160" s="17" t="s">
        <v>16</v>
      </c>
      <c r="S160" s="170">
        <v>42817</v>
      </c>
      <c r="T160" s="17" t="s">
        <v>556</v>
      </c>
      <c r="U160" s="169">
        <f>DAYS360(G159,L159,0)+1</f>
        <v>94</v>
      </c>
      <c r="V160" s="177" t="str">
        <f>IF(U160&gt;15,"Inoportuno",(IF(U160&lt;0,"No ha formulado PM","Oportuno")))</f>
        <v>Inoportuno</v>
      </c>
      <c r="W160" s="169">
        <f>DAYS360(P160,S160,0)+1</f>
        <v>159</v>
      </c>
      <c r="X160" s="168"/>
    </row>
    <row r="161" spans="1:24" ht="56.25" hidden="1" customHeight="1" x14ac:dyDescent="0.2">
      <c r="A161" s="17"/>
      <c r="B161" s="171" t="s">
        <v>14</v>
      </c>
      <c r="C161" s="171" t="s">
        <v>537</v>
      </c>
      <c r="D161" s="185"/>
      <c r="E161" s="184"/>
      <c r="F161" s="172" t="s">
        <v>398</v>
      </c>
      <c r="G161" s="170">
        <v>42349</v>
      </c>
      <c r="H161" s="200" t="s">
        <v>555</v>
      </c>
      <c r="I161" s="182"/>
      <c r="J161" s="181"/>
      <c r="K161" s="180"/>
      <c r="L161" s="170">
        <v>42443</v>
      </c>
      <c r="M161" s="171" t="s">
        <v>20</v>
      </c>
      <c r="N161" s="231" t="s">
        <v>535</v>
      </c>
      <c r="O161" s="206" t="s">
        <v>554</v>
      </c>
      <c r="P161" s="170">
        <v>42658</v>
      </c>
      <c r="Q161" s="242" t="s">
        <v>553</v>
      </c>
      <c r="R161" s="17" t="s">
        <v>16</v>
      </c>
      <c r="S161" s="170">
        <v>42817</v>
      </c>
      <c r="T161" s="171" t="s">
        <v>552</v>
      </c>
      <c r="U161" s="169">
        <f>DAYS360(G160,L160,0)+1</f>
        <v>94</v>
      </c>
      <c r="V161" s="177" t="str">
        <f>IF(U161&gt;15,"Inoportuno",(IF(U161&lt;0,"No ha formulado PM","Oportuno")))</f>
        <v>Inoportuno</v>
      </c>
      <c r="W161" s="169">
        <f>DAYS360(P161,S161,0)+1</f>
        <v>159</v>
      </c>
      <c r="X161" s="168"/>
    </row>
    <row r="162" spans="1:24" ht="56.25" hidden="1" customHeight="1" x14ac:dyDescent="0.2">
      <c r="A162" s="17">
        <f>+A160+1</f>
        <v>98</v>
      </c>
      <c r="B162" s="171" t="s">
        <v>14</v>
      </c>
      <c r="C162" s="171" t="s">
        <v>537</v>
      </c>
      <c r="D162" s="190" t="s">
        <v>37</v>
      </c>
      <c r="E162" s="189" t="s">
        <v>25</v>
      </c>
      <c r="F162" s="172" t="s">
        <v>398</v>
      </c>
      <c r="G162" s="170">
        <v>42349</v>
      </c>
      <c r="H162" s="200" t="s">
        <v>547</v>
      </c>
      <c r="I162" s="188" t="s">
        <v>31</v>
      </c>
      <c r="J162" s="187" t="s">
        <v>32</v>
      </c>
      <c r="K162" s="186" t="s">
        <v>28</v>
      </c>
      <c r="L162" s="170">
        <v>42443</v>
      </c>
      <c r="M162" s="171" t="s">
        <v>21</v>
      </c>
      <c r="N162" s="232" t="s">
        <v>170</v>
      </c>
      <c r="O162" s="206" t="s">
        <v>551</v>
      </c>
      <c r="P162" s="170">
        <v>42658</v>
      </c>
      <c r="Q162" s="243" t="s">
        <v>550</v>
      </c>
      <c r="R162" s="17" t="s">
        <v>16</v>
      </c>
      <c r="S162" s="225">
        <v>42817</v>
      </c>
      <c r="T162" s="17" t="s">
        <v>549</v>
      </c>
      <c r="U162" s="169">
        <f>DAYS360(G161,L161,0)+1</f>
        <v>94</v>
      </c>
      <c r="V162" s="177" t="s">
        <v>548</v>
      </c>
      <c r="W162" s="169">
        <f>DAYS360(P162,S162,0)+1</f>
        <v>159</v>
      </c>
      <c r="X162" s="168"/>
    </row>
    <row r="163" spans="1:24" ht="56.25" hidden="1" customHeight="1" x14ac:dyDescent="0.2">
      <c r="A163" s="17"/>
      <c r="B163" s="171" t="s">
        <v>14</v>
      </c>
      <c r="C163" s="171" t="s">
        <v>537</v>
      </c>
      <c r="D163" s="185"/>
      <c r="E163" s="184"/>
      <c r="F163" s="172" t="s">
        <v>398</v>
      </c>
      <c r="G163" s="170">
        <v>42349</v>
      </c>
      <c r="H163" s="200" t="s">
        <v>547</v>
      </c>
      <c r="I163" s="182"/>
      <c r="J163" s="181"/>
      <c r="K163" s="180"/>
      <c r="L163" s="170">
        <v>42443</v>
      </c>
      <c r="M163" s="171" t="s">
        <v>20</v>
      </c>
      <c r="N163" s="231" t="s">
        <v>170</v>
      </c>
      <c r="O163" s="206" t="s">
        <v>546</v>
      </c>
      <c r="P163" s="170">
        <v>42658</v>
      </c>
      <c r="Q163" s="242" t="s">
        <v>545</v>
      </c>
      <c r="R163" s="17" t="s">
        <v>16</v>
      </c>
      <c r="S163" s="170">
        <v>42817</v>
      </c>
      <c r="T163" s="171" t="s">
        <v>532</v>
      </c>
      <c r="U163" s="169">
        <f>DAYS360(G162,L162,0)+1</f>
        <v>94</v>
      </c>
      <c r="V163" s="177" t="str">
        <f>IF(U163&gt;15,"Inoportuno",(IF(U163&lt;0,"No ha formulado PM","Oportuno")))</f>
        <v>Inoportuno</v>
      </c>
      <c r="W163" s="169">
        <f>DAYS360(P163,S163,0)+1</f>
        <v>159</v>
      </c>
      <c r="X163" s="168"/>
    </row>
    <row r="164" spans="1:24" ht="56.25" hidden="1" customHeight="1" x14ac:dyDescent="0.2">
      <c r="A164" s="17">
        <f>+A162+1</f>
        <v>99</v>
      </c>
      <c r="B164" s="171" t="s">
        <v>14</v>
      </c>
      <c r="C164" s="171" t="s">
        <v>537</v>
      </c>
      <c r="D164" s="190" t="s">
        <v>37</v>
      </c>
      <c r="E164" s="189" t="s">
        <v>25</v>
      </c>
      <c r="F164" s="172" t="s">
        <v>398</v>
      </c>
      <c r="G164" s="170">
        <v>42349</v>
      </c>
      <c r="H164" s="200" t="s">
        <v>542</v>
      </c>
      <c r="I164" s="188" t="s">
        <v>31</v>
      </c>
      <c r="J164" s="187" t="s">
        <v>32</v>
      </c>
      <c r="K164" s="186" t="s">
        <v>28</v>
      </c>
      <c r="L164" s="170">
        <v>42443</v>
      </c>
      <c r="M164" s="171" t="s">
        <v>22</v>
      </c>
      <c r="N164" s="232" t="s">
        <v>535</v>
      </c>
      <c r="O164" s="206" t="s">
        <v>544</v>
      </c>
      <c r="P164" s="170">
        <v>42500</v>
      </c>
      <c r="Q164" s="171" t="s">
        <v>543</v>
      </c>
      <c r="R164" s="17" t="s">
        <v>16</v>
      </c>
      <c r="S164" s="225">
        <v>42817</v>
      </c>
      <c r="T164" s="171" t="s">
        <v>373</v>
      </c>
      <c r="U164" s="169">
        <f>DAYS360(G163,L163,0)+1</f>
        <v>94</v>
      </c>
      <c r="V164" s="177" t="str">
        <f>IF(U164&gt;15,"Inoportuno",(IF(U164&lt;0,"No ha formulado PM","Oportuno")))</f>
        <v>Inoportuno</v>
      </c>
      <c r="W164" s="169">
        <f>DAYS360(P164,S164,0)+1</f>
        <v>314</v>
      </c>
      <c r="X164" s="168"/>
    </row>
    <row r="165" spans="1:24" ht="56.25" hidden="1" customHeight="1" x14ac:dyDescent="0.2">
      <c r="A165" s="17"/>
      <c r="B165" s="171" t="s">
        <v>14</v>
      </c>
      <c r="C165" s="171" t="s">
        <v>537</v>
      </c>
      <c r="D165" s="185"/>
      <c r="E165" s="184"/>
      <c r="F165" s="172" t="s">
        <v>398</v>
      </c>
      <c r="G165" s="170">
        <v>42349</v>
      </c>
      <c r="H165" s="200" t="s">
        <v>542</v>
      </c>
      <c r="I165" s="182"/>
      <c r="J165" s="181"/>
      <c r="K165" s="180"/>
      <c r="L165" s="170">
        <v>42443</v>
      </c>
      <c r="M165" s="171" t="s">
        <v>20</v>
      </c>
      <c r="N165" s="231" t="s">
        <v>535</v>
      </c>
      <c r="O165" s="206" t="s">
        <v>541</v>
      </c>
      <c r="P165" s="170">
        <v>42500</v>
      </c>
      <c r="Q165" s="209" t="s">
        <v>540</v>
      </c>
      <c r="R165" s="17" t="s">
        <v>16</v>
      </c>
      <c r="S165" s="170">
        <v>42550</v>
      </c>
      <c r="T165" s="171" t="s">
        <v>532</v>
      </c>
      <c r="U165" s="169">
        <f>DAYS360(G164,L164,0)+1</f>
        <v>94</v>
      </c>
      <c r="V165" s="177" t="str">
        <f>IF(U165&gt;15,"Inoportuno",(IF(U165&lt;0,"No ha formulado PM","Oportuno")))</f>
        <v>Inoportuno</v>
      </c>
      <c r="W165" s="169">
        <f>DAYS360(P165,S165,0)+1</f>
        <v>50</v>
      </c>
      <c r="X165" s="168"/>
    </row>
    <row r="166" spans="1:24" ht="56.25" hidden="1" customHeight="1" x14ac:dyDescent="0.2">
      <c r="A166" s="17">
        <f>+A164+1</f>
        <v>100</v>
      </c>
      <c r="B166" s="171" t="s">
        <v>14</v>
      </c>
      <c r="C166" s="171" t="s">
        <v>537</v>
      </c>
      <c r="D166" s="190" t="s">
        <v>37</v>
      </c>
      <c r="E166" s="189" t="s">
        <v>25</v>
      </c>
      <c r="F166" s="172" t="s">
        <v>398</v>
      </c>
      <c r="G166" s="170">
        <v>42349</v>
      </c>
      <c r="H166" s="200" t="s">
        <v>536</v>
      </c>
      <c r="I166" s="188" t="s">
        <v>31</v>
      </c>
      <c r="J166" s="187" t="s">
        <v>32</v>
      </c>
      <c r="K166" s="186" t="s">
        <v>28</v>
      </c>
      <c r="L166" s="170">
        <v>42443</v>
      </c>
      <c r="M166" s="171" t="s">
        <v>22</v>
      </c>
      <c r="N166" s="232" t="s">
        <v>535</v>
      </c>
      <c r="O166" s="206" t="s">
        <v>539</v>
      </c>
      <c r="P166" s="170">
        <v>42500</v>
      </c>
      <c r="Q166" s="171" t="s">
        <v>538</v>
      </c>
      <c r="R166" s="17" t="s">
        <v>16</v>
      </c>
      <c r="S166" s="225">
        <v>42817</v>
      </c>
      <c r="T166" s="171" t="s">
        <v>373</v>
      </c>
      <c r="U166" s="169">
        <f>DAYS360(G165,L165,0)+1</f>
        <v>94</v>
      </c>
      <c r="V166" s="177" t="str">
        <f>IF(U166&gt;15,"Inoportuno",(IF(U166&lt;0,"No ha formulado PM","Oportuno")))</f>
        <v>Inoportuno</v>
      </c>
      <c r="W166" s="169">
        <f>DAYS360(P166,S166,0)+1</f>
        <v>314</v>
      </c>
      <c r="X166" s="168"/>
    </row>
    <row r="167" spans="1:24" ht="56.25" hidden="1" customHeight="1" x14ac:dyDescent="0.2">
      <c r="A167" s="17"/>
      <c r="B167" s="171" t="s">
        <v>14</v>
      </c>
      <c r="C167" s="171" t="s">
        <v>537</v>
      </c>
      <c r="D167" s="185"/>
      <c r="E167" s="184"/>
      <c r="F167" s="172" t="s">
        <v>398</v>
      </c>
      <c r="G167" s="170">
        <v>42349</v>
      </c>
      <c r="H167" s="200" t="s">
        <v>536</v>
      </c>
      <c r="I167" s="182"/>
      <c r="J167" s="181"/>
      <c r="K167" s="180"/>
      <c r="L167" s="170">
        <v>42443</v>
      </c>
      <c r="M167" s="171" t="s">
        <v>20</v>
      </c>
      <c r="N167" s="231" t="s">
        <v>535</v>
      </c>
      <c r="O167" s="206" t="s">
        <v>534</v>
      </c>
      <c r="P167" s="170">
        <v>42500</v>
      </c>
      <c r="Q167" s="209" t="s">
        <v>533</v>
      </c>
      <c r="R167" s="17" t="s">
        <v>16</v>
      </c>
      <c r="S167" s="170">
        <v>42550</v>
      </c>
      <c r="T167" s="171" t="s">
        <v>532</v>
      </c>
      <c r="U167" s="169">
        <f>DAYS360(G166,L166,0)+1</f>
        <v>94</v>
      </c>
      <c r="V167" s="177" t="str">
        <f>IF(U167&gt;15,"Inoportuno",(IF(U167&lt;0,"No ha formulado PM","Oportuno")))</f>
        <v>Inoportuno</v>
      </c>
      <c r="W167" s="169">
        <f>DAYS360(P167,S167,0)+1</f>
        <v>50</v>
      </c>
      <c r="X167" s="168"/>
    </row>
    <row r="168" spans="1:24" ht="56.25" hidden="1" customHeight="1" x14ac:dyDescent="0.2">
      <c r="A168" s="241">
        <f>+A166+1</f>
        <v>101</v>
      </c>
      <c r="B168" s="171" t="s">
        <v>12</v>
      </c>
      <c r="C168" s="171" t="s">
        <v>531</v>
      </c>
      <c r="D168" s="190" t="s">
        <v>37</v>
      </c>
      <c r="E168" s="189" t="s">
        <v>25</v>
      </c>
      <c r="F168" s="172" t="s">
        <v>431</v>
      </c>
      <c r="G168" s="170">
        <v>42353</v>
      </c>
      <c r="H168" s="206" t="s">
        <v>530</v>
      </c>
      <c r="I168" s="188" t="s">
        <v>31</v>
      </c>
      <c r="J168" s="187" t="s">
        <v>32</v>
      </c>
      <c r="K168" s="186" t="s">
        <v>28</v>
      </c>
      <c r="L168" s="170">
        <v>42404</v>
      </c>
      <c r="M168" s="171" t="s">
        <v>21</v>
      </c>
      <c r="N168" s="206" t="s">
        <v>529</v>
      </c>
      <c r="O168" s="206" t="s">
        <v>528</v>
      </c>
      <c r="P168" s="170">
        <v>42459</v>
      </c>
      <c r="Q168" s="171" t="s">
        <v>527</v>
      </c>
      <c r="R168" s="17" t="s">
        <v>16</v>
      </c>
      <c r="S168" s="170">
        <v>42550</v>
      </c>
      <c r="T168" s="240" t="s">
        <v>526</v>
      </c>
      <c r="U168" s="169">
        <f>DAYS360(G168,L168,0)+1</f>
        <v>50</v>
      </c>
      <c r="V168" s="177" t="str">
        <f>IF(U168&gt;15,"Inoportuno",(IF(U168&lt;0,"No ha formulado PM","Oportuno")))</f>
        <v>Inoportuno</v>
      </c>
      <c r="W168" s="169">
        <f>DAYS360(P168,S168,0)+1</f>
        <v>90</v>
      </c>
      <c r="X168" s="168"/>
    </row>
    <row r="169" spans="1:24" ht="56.25" hidden="1" customHeight="1" x14ac:dyDescent="0.2">
      <c r="A169" s="235">
        <v>102</v>
      </c>
      <c r="B169" s="171" t="s">
        <v>11</v>
      </c>
      <c r="C169" s="171" t="s">
        <v>521</v>
      </c>
      <c r="D169" s="185"/>
      <c r="E169" s="184"/>
      <c r="F169" s="172" t="s">
        <v>388</v>
      </c>
      <c r="G169" s="170">
        <v>42361</v>
      </c>
      <c r="H169" s="200" t="s">
        <v>525</v>
      </c>
      <c r="I169" s="182"/>
      <c r="J169" s="181"/>
      <c r="K169" s="180"/>
      <c r="L169" s="170">
        <v>42368</v>
      </c>
      <c r="M169" s="171" t="s">
        <v>21</v>
      </c>
      <c r="N169" s="232" t="s">
        <v>524</v>
      </c>
      <c r="O169" s="206" t="s">
        <v>523</v>
      </c>
      <c r="P169" s="234">
        <v>42520</v>
      </c>
      <c r="Q169" s="239" t="s">
        <v>522</v>
      </c>
      <c r="R169" s="17" t="s">
        <v>16</v>
      </c>
      <c r="S169" s="170">
        <v>42898</v>
      </c>
      <c r="T169" s="171" t="s">
        <v>516</v>
      </c>
      <c r="U169" s="169">
        <f>DAYS360(G169,L169,0)+1</f>
        <v>8</v>
      </c>
      <c r="V169" s="177" t="str">
        <f>IF(U169&gt;15,"Inoportuno",(IF(U169&lt;0,"No ha formulado PM","Oportuno")))</f>
        <v>Oportuno</v>
      </c>
      <c r="W169" s="169">
        <f>DAYS360(P169,S169,0)+1</f>
        <v>373</v>
      </c>
      <c r="X169" s="168"/>
    </row>
    <row r="170" spans="1:24" ht="56.25" hidden="1" customHeight="1" x14ac:dyDescent="0.2">
      <c r="A170" s="17">
        <f>+A169+1</f>
        <v>103</v>
      </c>
      <c r="B170" s="171" t="s">
        <v>11</v>
      </c>
      <c r="C170" s="171" t="s">
        <v>521</v>
      </c>
      <c r="D170" s="179" t="s">
        <v>37</v>
      </c>
      <c r="E170" s="171" t="s">
        <v>25</v>
      </c>
      <c r="F170" s="172" t="s">
        <v>388</v>
      </c>
      <c r="G170" s="170">
        <v>42361</v>
      </c>
      <c r="H170" s="238" t="s">
        <v>520</v>
      </c>
      <c r="I170" s="172" t="s">
        <v>31</v>
      </c>
      <c r="J170" s="173" t="s">
        <v>32</v>
      </c>
      <c r="K170" s="17" t="s">
        <v>28</v>
      </c>
      <c r="L170" s="170">
        <v>42368</v>
      </c>
      <c r="M170" s="171" t="s">
        <v>22</v>
      </c>
      <c r="N170" s="206" t="s">
        <v>519</v>
      </c>
      <c r="O170" s="237" t="s">
        <v>518</v>
      </c>
      <c r="P170" s="234">
        <v>43008</v>
      </c>
      <c r="Q170" s="179" t="s">
        <v>517</v>
      </c>
      <c r="R170" s="17" t="s">
        <v>16</v>
      </c>
      <c r="S170" s="170">
        <v>43046</v>
      </c>
      <c r="T170" s="17" t="s">
        <v>516</v>
      </c>
      <c r="U170" s="169">
        <f>DAYS360(G170,L170,0)+1</f>
        <v>8</v>
      </c>
      <c r="V170" s="177" t="str">
        <f>IF(U170&gt;15,"Inoportuno",(IF(U170&lt;0,"No ha formulado PM","Oportuno")))</f>
        <v>Oportuno</v>
      </c>
      <c r="W170" s="169">
        <f>DAYS360(P170,S170,0)+1</f>
        <v>38</v>
      </c>
      <c r="X170" s="168"/>
    </row>
    <row r="171" spans="1:24" ht="56.25" hidden="1" customHeight="1" x14ac:dyDescent="0.2">
      <c r="A171" s="17">
        <v>104</v>
      </c>
      <c r="B171" s="171" t="s">
        <v>15</v>
      </c>
      <c r="C171" s="171" t="s">
        <v>505</v>
      </c>
      <c r="D171" s="190" t="s">
        <v>37</v>
      </c>
      <c r="E171" s="189" t="s">
        <v>38</v>
      </c>
      <c r="F171" s="172" t="s">
        <v>388</v>
      </c>
      <c r="G171" s="170">
        <v>42361</v>
      </c>
      <c r="H171" s="178" t="s">
        <v>512</v>
      </c>
      <c r="I171" s="188" t="s">
        <v>31</v>
      </c>
      <c r="J171" s="187" t="s">
        <v>32</v>
      </c>
      <c r="K171" s="186" t="s">
        <v>28</v>
      </c>
      <c r="L171" s="170">
        <v>42677</v>
      </c>
      <c r="M171" s="171" t="s">
        <v>22</v>
      </c>
      <c r="N171" s="231" t="s">
        <v>73</v>
      </c>
      <c r="O171" s="206" t="s">
        <v>515</v>
      </c>
      <c r="P171" s="236">
        <v>42946</v>
      </c>
      <c r="Q171" s="171"/>
      <c r="R171" s="17" t="s">
        <v>16</v>
      </c>
      <c r="S171" s="192">
        <v>42733</v>
      </c>
      <c r="T171" s="193" t="s">
        <v>514</v>
      </c>
      <c r="U171" s="169">
        <f>DAYS360(G171,L171,0)+1</f>
        <v>311</v>
      </c>
      <c r="V171" s="177" t="str">
        <f>IF(U171&gt;15,"Inoportuno",(IF(U171&lt;0,"No ha formulado PM","Oportuno")))</f>
        <v>Inoportuno</v>
      </c>
      <c r="W171" s="169">
        <f>DAYS360(P171,S171,0)+1</f>
        <v>-210</v>
      </c>
      <c r="X171" s="168"/>
    </row>
    <row r="172" spans="1:24" ht="56.25" hidden="1" customHeight="1" x14ac:dyDescent="0.2">
      <c r="A172" s="17"/>
      <c r="B172" s="171" t="s">
        <v>15</v>
      </c>
      <c r="C172" s="171" t="s">
        <v>505</v>
      </c>
      <c r="D172" s="215"/>
      <c r="E172" s="214"/>
      <c r="F172" s="172" t="s">
        <v>388</v>
      </c>
      <c r="G172" s="170">
        <v>42361</v>
      </c>
      <c r="H172" s="178" t="s">
        <v>512</v>
      </c>
      <c r="I172" s="213"/>
      <c r="J172" s="212"/>
      <c r="K172" s="223"/>
      <c r="L172" s="170">
        <v>42677</v>
      </c>
      <c r="M172" s="171" t="s">
        <v>21</v>
      </c>
      <c r="N172" s="231" t="s">
        <v>73</v>
      </c>
      <c r="O172" s="206" t="s">
        <v>513</v>
      </c>
      <c r="P172" s="236">
        <v>42946</v>
      </c>
      <c r="Q172" s="171"/>
      <c r="R172" s="17" t="s">
        <v>16</v>
      </c>
      <c r="S172" s="192"/>
      <c r="T172" s="193"/>
      <c r="U172" s="169">
        <f>DAYS360(G172,L172,0)+1</f>
        <v>311</v>
      </c>
      <c r="V172" s="177" t="str">
        <f>IF(U172&gt;15,"Inoportuno",(IF(U172&lt;0,"No ha formulado PM","Oportuno")))</f>
        <v>Inoportuno</v>
      </c>
      <c r="W172" s="169">
        <f>DAYS360(P172,S172,0)+1</f>
        <v>-42329</v>
      </c>
      <c r="X172" s="168"/>
    </row>
    <row r="173" spans="1:24" ht="56.25" hidden="1" customHeight="1" x14ac:dyDescent="0.2">
      <c r="A173" s="17"/>
      <c r="B173" s="171" t="s">
        <v>15</v>
      </c>
      <c r="C173" s="171" t="s">
        <v>505</v>
      </c>
      <c r="D173" s="185"/>
      <c r="E173" s="184"/>
      <c r="F173" s="172" t="s">
        <v>388</v>
      </c>
      <c r="G173" s="170">
        <v>42361</v>
      </c>
      <c r="H173" s="178" t="s">
        <v>512</v>
      </c>
      <c r="I173" s="182"/>
      <c r="J173" s="181"/>
      <c r="K173" s="180"/>
      <c r="L173" s="170">
        <v>42677</v>
      </c>
      <c r="M173" s="171" t="s">
        <v>22</v>
      </c>
      <c r="N173" s="231" t="s">
        <v>73</v>
      </c>
      <c r="O173" s="206" t="s">
        <v>511</v>
      </c>
      <c r="P173" s="236">
        <v>42946</v>
      </c>
      <c r="Q173" s="171"/>
      <c r="R173" s="17" t="s">
        <v>16</v>
      </c>
      <c r="S173" s="192"/>
      <c r="T173" s="193"/>
      <c r="U173" s="169">
        <f>DAYS360(G171,L171,0)+1</f>
        <v>311</v>
      </c>
      <c r="V173" s="177" t="str">
        <f>IF(U173&gt;15,"Inoportuno",(IF(U173&lt;0,"No ha formulado PM","Oportuno")))</f>
        <v>Inoportuno</v>
      </c>
      <c r="W173" s="169">
        <f>DAYS360(P173,S173,0)+1</f>
        <v>-42329</v>
      </c>
      <c r="X173" s="168"/>
    </row>
    <row r="174" spans="1:24" ht="56.25" hidden="1" customHeight="1" x14ac:dyDescent="0.2">
      <c r="A174" s="235">
        <v>105</v>
      </c>
      <c r="B174" s="171" t="s">
        <v>15</v>
      </c>
      <c r="C174" s="171" t="s">
        <v>505</v>
      </c>
      <c r="D174" s="179" t="s">
        <v>37</v>
      </c>
      <c r="E174" s="171" t="s">
        <v>38</v>
      </c>
      <c r="F174" s="172" t="s">
        <v>388</v>
      </c>
      <c r="G174" s="170">
        <v>42361</v>
      </c>
      <c r="H174" s="176" t="s">
        <v>510</v>
      </c>
      <c r="I174" s="172" t="s">
        <v>31</v>
      </c>
      <c r="J174" s="173" t="s">
        <v>32</v>
      </c>
      <c r="K174" s="17" t="s">
        <v>28</v>
      </c>
      <c r="L174" s="170">
        <v>42677</v>
      </c>
      <c r="M174" s="171" t="s">
        <v>22</v>
      </c>
      <c r="N174" s="172" t="s">
        <v>509</v>
      </c>
      <c r="O174" s="206" t="s">
        <v>508</v>
      </c>
      <c r="P174" s="170">
        <v>43008</v>
      </c>
      <c r="Q174" s="171" t="s">
        <v>507</v>
      </c>
      <c r="R174" s="17" t="s">
        <v>16</v>
      </c>
      <c r="S174" s="170">
        <v>42886</v>
      </c>
      <c r="T174" s="171" t="s">
        <v>506</v>
      </c>
      <c r="U174" s="169">
        <f>DAYS360(G174,L174,0)+1</f>
        <v>311</v>
      </c>
      <c r="V174" s="177" t="str">
        <f>IF(U174&gt;15,"Inoportuno",(IF(U174&lt;0,"No ha formulado PM","Oportuno")))</f>
        <v>Inoportuno</v>
      </c>
      <c r="W174" s="169">
        <f>DAYS360(P174,S174,0)+1</f>
        <v>-119</v>
      </c>
      <c r="X174" s="168"/>
    </row>
    <row r="175" spans="1:24" ht="56.25" hidden="1" customHeight="1" x14ac:dyDescent="0.2">
      <c r="A175" s="235">
        <f>A174+1</f>
        <v>106</v>
      </c>
      <c r="B175" s="171" t="s">
        <v>15</v>
      </c>
      <c r="C175" s="171" t="s">
        <v>505</v>
      </c>
      <c r="D175" s="179" t="s">
        <v>37</v>
      </c>
      <c r="E175" s="171" t="s">
        <v>38</v>
      </c>
      <c r="F175" s="172" t="s">
        <v>388</v>
      </c>
      <c r="G175" s="170">
        <v>42361</v>
      </c>
      <c r="H175" s="178" t="s">
        <v>504</v>
      </c>
      <c r="I175" s="172" t="s">
        <v>31</v>
      </c>
      <c r="J175" s="173" t="s">
        <v>32</v>
      </c>
      <c r="K175" s="17" t="s">
        <v>28</v>
      </c>
      <c r="L175" s="170">
        <v>42677</v>
      </c>
      <c r="M175" s="171" t="s">
        <v>22</v>
      </c>
      <c r="N175" s="172" t="s">
        <v>73</v>
      </c>
      <c r="O175" s="206" t="s">
        <v>503</v>
      </c>
      <c r="P175" s="170">
        <v>42735</v>
      </c>
      <c r="Q175" s="171"/>
      <c r="R175" s="17" t="s">
        <v>16</v>
      </c>
      <c r="S175" s="170">
        <v>42733</v>
      </c>
      <c r="T175" s="171" t="s">
        <v>502</v>
      </c>
      <c r="U175" s="169">
        <f>DAYS360(G175,L175,0)+1</f>
        <v>311</v>
      </c>
      <c r="V175" s="177" t="str">
        <f>IF(U175&gt;15,"Inoportuno",(IF(U175&lt;0,"No ha formulado PM","Oportuno")))</f>
        <v>Inoportuno</v>
      </c>
      <c r="W175" s="169">
        <f>DAYS360(P175,S175,0)+1</f>
        <v>0</v>
      </c>
      <c r="X175" s="168"/>
    </row>
    <row r="176" spans="1:24" ht="56.25" hidden="1" customHeight="1" x14ac:dyDescent="0.2">
      <c r="A176" s="17">
        <v>107</v>
      </c>
      <c r="B176" s="171" t="s">
        <v>3</v>
      </c>
      <c r="C176" s="171" t="s">
        <v>496</v>
      </c>
      <c r="D176" s="190" t="s">
        <v>37</v>
      </c>
      <c r="E176" s="189" t="s">
        <v>25</v>
      </c>
      <c r="F176" s="172" t="s">
        <v>495</v>
      </c>
      <c r="G176" s="170">
        <v>42366</v>
      </c>
      <c r="H176" s="178" t="s">
        <v>498</v>
      </c>
      <c r="I176" s="188" t="s">
        <v>31</v>
      </c>
      <c r="J176" s="187" t="s">
        <v>32</v>
      </c>
      <c r="K176" s="186" t="s">
        <v>28</v>
      </c>
      <c r="L176" s="170">
        <v>42530</v>
      </c>
      <c r="M176" s="171" t="s">
        <v>21</v>
      </c>
      <c r="N176" s="171" t="s">
        <v>501</v>
      </c>
      <c r="O176" s="206" t="s">
        <v>500</v>
      </c>
      <c r="P176" s="170">
        <v>42545</v>
      </c>
      <c r="Q176" s="171" t="s">
        <v>185</v>
      </c>
      <c r="R176" s="17" t="s">
        <v>16</v>
      </c>
      <c r="S176" s="170">
        <v>42965</v>
      </c>
      <c r="T176" s="17" t="s">
        <v>184</v>
      </c>
      <c r="U176" s="169">
        <f>DAYS360(G176,L176,0)+1</f>
        <v>162</v>
      </c>
      <c r="V176" s="177" t="str">
        <f>IF(U176&gt;15,"Inoportuno",(IF(U176&lt;0,"No ha formulado PM","Oportuno")))</f>
        <v>Inoportuno</v>
      </c>
      <c r="W176" s="169">
        <f>DAYS360(P176,S176,0)+1</f>
        <v>415</v>
      </c>
      <c r="X176" s="168"/>
    </row>
    <row r="177" spans="1:24" ht="56.25" hidden="1" customHeight="1" x14ac:dyDescent="0.2">
      <c r="A177" s="17"/>
      <c r="B177" s="171" t="s">
        <v>3</v>
      </c>
      <c r="C177" s="171" t="s">
        <v>496</v>
      </c>
      <c r="D177" s="215"/>
      <c r="E177" s="214"/>
      <c r="F177" s="172" t="s">
        <v>495</v>
      </c>
      <c r="G177" s="170">
        <v>42366</v>
      </c>
      <c r="H177" s="178" t="s">
        <v>498</v>
      </c>
      <c r="I177" s="213"/>
      <c r="J177" s="212"/>
      <c r="K177" s="223"/>
      <c r="L177" s="170">
        <v>42530</v>
      </c>
      <c r="M177" s="171" t="s">
        <v>21</v>
      </c>
      <c r="N177" s="171" t="s">
        <v>493</v>
      </c>
      <c r="O177" s="206" t="s">
        <v>499</v>
      </c>
      <c r="P177" s="170">
        <v>42794</v>
      </c>
      <c r="Q177" s="171" t="s">
        <v>185</v>
      </c>
      <c r="R177" s="17" t="s">
        <v>16</v>
      </c>
      <c r="S177" s="170">
        <v>42965</v>
      </c>
      <c r="T177" s="17" t="s">
        <v>184</v>
      </c>
      <c r="U177" s="169">
        <f>DAYS360(G177,L177,0)+1</f>
        <v>162</v>
      </c>
      <c r="V177" s="177" t="str">
        <f>IF(U177&gt;15,"Inoportuno",(IF(U177&lt;0,"No ha formulado PM","Oportuno")))</f>
        <v>Inoportuno</v>
      </c>
      <c r="W177" s="169">
        <f>DAYS360(P177,S177,0)+1</f>
        <v>169</v>
      </c>
      <c r="X177" s="168"/>
    </row>
    <row r="178" spans="1:24" ht="56.25" hidden="1" customHeight="1" x14ac:dyDescent="0.2">
      <c r="A178" s="17"/>
      <c r="B178" s="171" t="s">
        <v>3</v>
      </c>
      <c r="C178" s="171" t="s">
        <v>496</v>
      </c>
      <c r="D178" s="185"/>
      <c r="E178" s="184"/>
      <c r="F178" s="172" t="s">
        <v>495</v>
      </c>
      <c r="G178" s="170">
        <v>42366</v>
      </c>
      <c r="H178" s="178" t="s">
        <v>498</v>
      </c>
      <c r="I178" s="182"/>
      <c r="J178" s="181"/>
      <c r="K178" s="180"/>
      <c r="L178" s="170">
        <v>42530</v>
      </c>
      <c r="M178" s="171" t="s">
        <v>21</v>
      </c>
      <c r="N178" s="171" t="s">
        <v>493</v>
      </c>
      <c r="O178" s="206" t="s">
        <v>497</v>
      </c>
      <c r="P178" s="170">
        <v>42794</v>
      </c>
      <c r="Q178" s="171" t="s">
        <v>185</v>
      </c>
      <c r="R178" s="17" t="s">
        <v>16</v>
      </c>
      <c r="S178" s="170">
        <v>42965</v>
      </c>
      <c r="T178" s="17" t="s">
        <v>184</v>
      </c>
      <c r="U178" s="169">
        <f>DAYS360(G176,L176,0)+1</f>
        <v>162</v>
      </c>
      <c r="V178" s="177" t="str">
        <f>IF(U178&gt;15,"Inoportuno",(IF(U178&lt;0,"No ha formulado PM","Oportuno")))</f>
        <v>Inoportuno</v>
      </c>
      <c r="W178" s="169">
        <f>DAYS360(P178,S178,0)+1</f>
        <v>169</v>
      </c>
      <c r="X178" s="168"/>
    </row>
    <row r="179" spans="1:24" ht="56.25" hidden="1" customHeight="1" x14ac:dyDescent="0.2">
      <c r="A179" s="17">
        <v>108</v>
      </c>
      <c r="B179" s="171" t="s">
        <v>3</v>
      </c>
      <c r="C179" s="171" t="s">
        <v>496</v>
      </c>
      <c r="D179" s="179" t="s">
        <v>37</v>
      </c>
      <c r="E179" s="171" t="s">
        <v>25</v>
      </c>
      <c r="F179" s="172" t="s">
        <v>495</v>
      </c>
      <c r="G179" s="170">
        <v>42366</v>
      </c>
      <c r="H179" s="178" t="s">
        <v>494</v>
      </c>
      <c r="I179" s="172" t="s">
        <v>31</v>
      </c>
      <c r="J179" s="173" t="s">
        <v>32</v>
      </c>
      <c r="K179" s="17" t="s">
        <v>28</v>
      </c>
      <c r="L179" s="170">
        <v>42530</v>
      </c>
      <c r="M179" s="171" t="s">
        <v>21</v>
      </c>
      <c r="N179" s="171" t="s">
        <v>493</v>
      </c>
      <c r="O179" s="206" t="s">
        <v>492</v>
      </c>
      <c r="P179" s="170">
        <v>42734</v>
      </c>
      <c r="Q179" s="171" t="s">
        <v>185</v>
      </c>
      <c r="R179" s="17" t="s">
        <v>16</v>
      </c>
      <c r="S179" s="170">
        <v>42965</v>
      </c>
      <c r="T179" s="17" t="s">
        <v>184</v>
      </c>
      <c r="U179" s="169">
        <f>DAYS360(G179,L179,0)+1</f>
        <v>162</v>
      </c>
      <c r="V179" s="177" t="str">
        <f>IF(U179&gt;15,"Inoportuno",(IF(U179&lt;0,"No ha formulado PM","Oportuno")))</f>
        <v>Inoportuno</v>
      </c>
      <c r="W179" s="169">
        <f>DAYS360(P179,S179,0)+1</f>
        <v>229</v>
      </c>
      <c r="X179" s="168"/>
    </row>
    <row r="180" spans="1:24" ht="56.25" hidden="1" customHeight="1" x14ac:dyDescent="0.2">
      <c r="A180" s="17">
        <f>+A179+1</f>
        <v>109</v>
      </c>
      <c r="B180" s="171" t="s">
        <v>4</v>
      </c>
      <c r="C180" s="171" t="s">
        <v>491</v>
      </c>
      <c r="D180" s="179" t="s">
        <v>37</v>
      </c>
      <c r="E180" s="171" t="s">
        <v>25</v>
      </c>
      <c r="F180" s="172" t="s">
        <v>470</v>
      </c>
      <c r="G180" s="170">
        <v>42367</v>
      </c>
      <c r="H180" s="178" t="s">
        <v>490</v>
      </c>
      <c r="I180" s="172" t="s">
        <v>31</v>
      </c>
      <c r="J180" s="173" t="s">
        <v>32</v>
      </c>
      <c r="K180" s="17" t="s">
        <v>28</v>
      </c>
      <c r="L180" s="170">
        <v>42382</v>
      </c>
      <c r="M180" s="171" t="s">
        <v>22</v>
      </c>
      <c r="N180" s="232" t="s">
        <v>88</v>
      </c>
      <c r="O180" s="206" t="s">
        <v>489</v>
      </c>
      <c r="P180" s="170">
        <v>42745</v>
      </c>
      <c r="Q180" s="209" t="s">
        <v>488</v>
      </c>
      <c r="R180" s="17" t="s">
        <v>16</v>
      </c>
      <c r="S180" s="170">
        <v>42720</v>
      </c>
      <c r="T180" s="17" t="s">
        <v>184</v>
      </c>
      <c r="U180" s="169">
        <f>DAYS360(G180,L180,0)+1</f>
        <v>15</v>
      </c>
      <c r="V180" s="177" t="str">
        <f>IF(U180&gt;15,"Inoportuno",(IF(U180&lt;0,"No ha formulado PM","Oportuno")))</f>
        <v>Oportuno</v>
      </c>
      <c r="W180" s="169">
        <f>DAYS360(P180,S180,0)+1</f>
        <v>-23</v>
      </c>
      <c r="X180" s="168"/>
    </row>
    <row r="181" spans="1:24" ht="56.25" hidden="1" customHeight="1" x14ac:dyDescent="0.2">
      <c r="A181" s="17">
        <f>A180+1</f>
        <v>110</v>
      </c>
      <c r="B181" s="171" t="s">
        <v>6</v>
      </c>
      <c r="C181" s="171" t="s">
        <v>487</v>
      </c>
      <c r="D181" s="179" t="s">
        <v>37</v>
      </c>
      <c r="E181" s="171" t="s">
        <v>25</v>
      </c>
      <c r="F181" s="172" t="s">
        <v>61</v>
      </c>
      <c r="G181" s="170">
        <v>42368</v>
      </c>
      <c r="H181" s="178" t="s">
        <v>486</v>
      </c>
      <c r="I181" s="172" t="s">
        <v>31</v>
      </c>
      <c r="J181" s="173" t="s">
        <v>33</v>
      </c>
      <c r="K181" s="17" t="s">
        <v>28</v>
      </c>
      <c r="L181" s="170">
        <v>42381</v>
      </c>
      <c r="M181" s="171" t="s">
        <v>21</v>
      </c>
      <c r="N181" s="171" t="s">
        <v>485</v>
      </c>
      <c r="O181" s="171" t="s">
        <v>484</v>
      </c>
      <c r="P181" s="170">
        <v>42735</v>
      </c>
      <c r="Q181" s="171" t="s">
        <v>483</v>
      </c>
      <c r="R181" s="17" t="s">
        <v>17</v>
      </c>
      <c r="S181" s="170"/>
      <c r="T181" s="17"/>
      <c r="U181" s="169">
        <f>DAYS360(G181,L181,0)+1</f>
        <v>13</v>
      </c>
      <c r="V181" s="177" t="str">
        <f>IF(U181&gt;15,"Inoportuno",(IF(U181&lt;0,"No ha formulado PM","Oportuno")))</f>
        <v>Oportuno</v>
      </c>
      <c r="W181" s="169">
        <f>DAYS360(P181,S181,0)+1</f>
        <v>-42119</v>
      </c>
      <c r="X181" s="168"/>
    </row>
    <row r="182" spans="1:24" ht="56.25" hidden="1" customHeight="1" x14ac:dyDescent="0.2">
      <c r="A182" s="17">
        <v>111</v>
      </c>
      <c r="B182" s="171" t="s">
        <v>6</v>
      </c>
      <c r="C182" s="171" t="s">
        <v>443</v>
      </c>
      <c r="D182" s="179" t="s">
        <v>37</v>
      </c>
      <c r="E182" s="171" t="s">
        <v>25</v>
      </c>
      <c r="F182" s="172" t="s">
        <v>470</v>
      </c>
      <c r="G182" s="170">
        <v>42368</v>
      </c>
      <c r="H182" s="178" t="s">
        <v>482</v>
      </c>
      <c r="I182" s="172" t="s">
        <v>31</v>
      </c>
      <c r="J182" s="173" t="s">
        <v>33</v>
      </c>
      <c r="K182" s="17" t="s">
        <v>28</v>
      </c>
      <c r="L182" s="170">
        <v>42396</v>
      </c>
      <c r="M182" s="171" t="s">
        <v>21</v>
      </c>
      <c r="N182" s="219" t="s">
        <v>481</v>
      </c>
      <c r="O182" s="219" t="s">
        <v>480</v>
      </c>
      <c r="P182" s="170">
        <v>42734</v>
      </c>
      <c r="Q182" s="171" t="s">
        <v>479</v>
      </c>
      <c r="R182" s="17" t="s">
        <v>17</v>
      </c>
      <c r="S182" s="170"/>
      <c r="T182" s="17"/>
      <c r="U182" s="169">
        <f>DAYS360(G182,L182,0)+1</f>
        <v>28</v>
      </c>
      <c r="V182" s="177" t="str">
        <f>IF(U182&gt;15,"Inoportuno",(IF(U182&lt;0,"No ha formulado PM","Oportuno")))</f>
        <v>Inoportuno</v>
      </c>
      <c r="W182" s="169">
        <f>DAYS360(P182,S182,0)+1</f>
        <v>-42119</v>
      </c>
      <c r="X182" s="168"/>
    </row>
    <row r="183" spans="1:24" ht="56.25" hidden="1" customHeight="1" x14ac:dyDescent="0.2">
      <c r="A183" s="17"/>
      <c r="B183" s="171" t="s">
        <v>6</v>
      </c>
      <c r="C183" s="171" t="s">
        <v>443</v>
      </c>
      <c r="D183" s="190" t="s">
        <v>37</v>
      </c>
      <c r="E183" s="189" t="s">
        <v>25</v>
      </c>
      <c r="F183" s="172" t="s">
        <v>470</v>
      </c>
      <c r="G183" s="170">
        <v>42368</v>
      </c>
      <c r="H183" s="178" t="s">
        <v>477</v>
      </c>
      <c r="I183" s="188" t="s">
        <v>31</v>
      </c>
      <c r="J183" s="187" t="s">
        <v>33</v>
      </c>
      <c r="K183" s="186" t="s">
        <v>28</v>
      </c>
      <c r="L183" s="170">
        <v>42396</v>
      </c>
      <c r="M183" s="171" t="s">
        <v>21</v>
      </c>
      <c r="N183" s="219" t="s">
        <v>475</v>
      </c>
      <c r="O183" s="219" t="s">
        <v>478</v>
      </c>
      <c r="P183" s="170">
        <v>42734</v>
      </c>
      <c r="Q183" s="171"/>
      <c r="R183" s="17" t="s">
        <v>17</v>
      </c>
      <c r="S183" s="170"/>
      <c r="T183" s="17"/>
      <c r="U183" s="169">
        <f>DAYS360(G183,L183,0)+1</f>
        <v>28</v>
      </c>
      <c r="V183" s="177" t="str">
        <f>IF(U183&gt;15,"Inoportuno",(IF(U183&lt;0,"No ha formulado PM","Oportuno")))</f>
        <v>Inoportuno</v>
      </c>
      <c r="W183" s="169">
        <f>DAYS360(P183,S183,0)+1</f>
        <v>-42119</v>
      </c>
      <c r="X183" s="168"/>
    </row>
    <row r="184" spans="1:24" ht="56.25" hidden="1" customHeight="1" x14ac:dyDescent="0.2">
      <c r="A184" s="17"/>
      <c r="B184" s="171" t="s">
        <v>6</v>
      </c>
      <c r="C184" s="171" t="s">
        <v>443</v>
      </c>
      <c r="D184" s="185"/>
      <c r="E184" s="184"/>
      <c r="F184" s="172" t="s">
        <v>470</v>
      </c>
      <c r="G184" s="170">
        <v>42368</v>
      </c>
      <c r="H184" s="178" t="s">
        <v>477</v>
      </c>
      <c r="I184" s="182"/>
      <c r="J184" s="181"/>
      <c r="K184" s="180"/>
      <c r="L184" s="170" t="s">
        <v>476</v>
      </c>
      <c r="M184" s="171" t="s">
        <v>22</v>
      </c>
      <c r="N184" s="219" t="s">
        <v>475</v>
      </c>
      <c r="O184" s="219" t="s">
        <v>474</v>
      </c>
      <c r="P184" s="170">
        <v>42734</v>
      </c>
      <c r="Q184" s="171"/>
      <c r="R184" s="17" t="s">
        <v>17</v>
      </c>
      <c r="S184" s="170"/>
      <c r="T184" s="17"/>
      <c r="U184" s="169">
        <f>DAYS360(G183,L183,0)+1</f>
        <v>28</v>
      </c>
      <c r="V184" s="177" t="str">
        <f>IF(U184&gt;15,"Inoportuno",(IF(U184&lt;0,"No ha formulado PM","Oportuno")))</f>
        <v>Inoportuno</v>
      </c>
      <c r="W184" s="169">
        <f>DAYS360(P184,S184,0)+1</f>
        <v>-42119</v>
      </c>
      <c r="X184" s="168"/>
    </row>
    <row r="185" spans="1:24" ht="56.25" hidden="1" customHeight="1" x14ac:dyDescent="0.2">
      <c r="A185" s="17">
        <v>112</v>
      </c>
      <c r="B185" s="171" t="s">
        <v>6</v>
      </c>
      <c r="C185" s="171" t="s">
        <v>443</v>
      </c>
      <c r="D185" s="190" t="s">
        <v>37</v>
      </c>
      <c r="E185" s="189" t="s">
        <v>25</v>
      </c>
      <c r="F185" s="172" t="s">
        <v>470</v>
      </c>
      <c r="G185" s="170">
        <v>42368</v>
      </c>
      <c r="H185" s="178" t="s">
        <v>469</v>
      </c>
      <c r="I185" s="188" t="s">
        <v>31</v>
      </c>
      <c r="J185" s="187" t="s">
        <v>33</v>
      </c>
      <c r="K185" s="186" t="s">
        <v>28</v>
      </c>
      <c r="L185" s="170">
        <v>42396</v>
      </c>
      <c r="M185" s="171" t="s">
        <v>21</v>
      </c>
      <c r="N185" s="219" t="s">
        <v>473</v>
      </c>
      <c r="O185" s="219" t="s">
        <v>472</v>
      </c>
      <c r="P185" s="170">
        <v>42551</v>
      </c>
      <c r="Q185" s="171" t="s">
        <v>471</v>
      </c>
      <c r="R185" s="17" t="s">
        <v>17</v>
      </c>
      <c r="S185" s="170"/>
      <c r="T185" s="17"/>
      <c r="U185" s="169" t="e">
        <f>DAYS360(#REF!,#REF!,0)+1</f>
        <v>#REF!</v>
      </c>
      <c r="V185" s="177" t="e">
        <f>IF(U185&gt;15,"Inoportuno",(IF(U185&lt;0,"No ha formulado PM","Oportuno")))</f>
        <v>#REF!</v>
      </c>
      <c r="W185" s="169">
        <f>DAYS360(P185,S185,0)+1</f>
        <v>-41939</v>
      </c>
      <c r="X185" s="168"/>
    </row>
    <row r="186" spans="1:24" ht="56.25" hidden="1" customHeight="1" x14ac:dyDescent="0.2">
      <c r="A186" s="17"/>
      <c r="B186" s="171" t="s">
        <v>6</v>
      </c>
      <c r="C186" s="171" t="s">
        <v>443</v>
      </c>
      <c r="D186" s="185"/>
      <c r="E186" s="184"/>
      <c r="F186" s="172" t="s">
        <v>470</v>
      </c>
      <c r="G186" s="170">
        <v>42368</v>
      </c>
      <c r="H186" s="178" t="s">
        <v>469</v>
      </c>
      <c r="I186" s="182"/>
      <c r="J186" s="181"/>
      <c r="K186" s="180"/>
      <c r="L186" s="170">
        <v>42396</v>
      </c>
      <c r="M186" s="171" t="s">
        <v>21</v>
      </c>
      <c r="N186" s="219" t="s">
        <v>468</v>
      </c>
      <c r="O186" s="219" t="s">
        <v>467</v>
      </c>
      <c r="P186" s="170">
        <v>42551</v>
      </c>
      <c r="Q186" s="171"/>
      <c r="R186" s="17" t="s">
        <v>17</v>
      </c>
      <c r="S186" s="170"/>
      <c r="T186" s="17"/>
      <c r="U186" s="169">
        <f>DAYS360(G185,L185,0)+1</f>
        <v>28</v>
      </c>
      <c r="V186" s="177" t="str">
        <f>IF(U186&gt;15,"Inoportuno",(IF(U186&lt;0,"No ha formulado PM","Oportuno")))</f>
        <v>Inoportuno</v>
      </c>
      <c r="W186" s="169">
        <f>DAYS360(P186,S186,0)+1</f>
        <v>-41939</v>
      </c>
      <c r="X186" s="168"/>
    </row>
    <row r="187" spans="1:24" ht="56.25" hidden="1" customHeight="1" x14ac:dyDescent="0.2">
      <c r="A187" s="17">
        <v>113</v>
      </c>
      <c r="B187" s="171" t="s">
        <v>8</v>
      </c>
      <c r="C187" s="171" t="s">
        <v>443</v>
      </c>
      <c r="D187" s="179" t="s">
        <v>35</v>
      </c>
      <c r="E187" s="171" t="s">
        <v>25</v>
      </c>
      <c r="F187" s="172" t="s">
        <v>372</v>
      </c>
      <c r="G187" s="170">
        <v>42480</v>
      </c>
      <c r="H187" s="178" t="s">
        <v>466</v>
      </c>
      <c r="I187" s="172" t="s">
        <v>31</v>
      </c>
      <c r="J187" s="173" t="s">
        <v>32</v>
      </c>
      <c r="K187" s="17" t="s">
        <v>28</v>
      </c>
      <c r="L187" s="170">
        <v>42495</v>
      </c>
      <c r="M187" s="171" t="s">
        <v>22</v>
      </c>
      <c r="N187" s="171" t="s">
        <v>461</v>
      </c>
      <c r="O187" s="171" t="s">
        <v>465</v>
      </c>
      <c r="P187" s="234">
        <v>42495</v>
      </c>
      <c r="Q187" s="171" t="s">
        <v>464</v>
      </c>
      <c r="R187" s="17" t="s">
        <v>16</v>
      </c>
      <c r="S187" s="170">
        <v>42535</v>
      </c>
      <c r="T187" s="17" t="s">
        <v>463</v>
      </c>
      <c r="U187" s="169">
        <f>DAYS360(G186,L186,0)+1</f>
        <v>28</v>
      </c>
      <c r="V187" s="177" t="str">
        <f>IF(U187&gt;15,"Inoportuno",(IF(U187&lt;0,"No ha formulado PM","Oportuno")))</f>
        <v>Inoportuno</v>
      </c>
      <c r="W187" s="169">
        <f>DAYS360(P187,S187,0)+1</f>
        <v>40</v>
      </c>
      <c r="X187" s="168"/>
    </row>
    <row r="188" spans="1:24" ht="56.25" hidden="1" customHeight="1" x14ac:dyDescent="0.2">
      <c r="A188" s="17"/>
      <c r="B188" s="171" t="s">
        <v>8</v>
      </c>
      <c r="C188" s="171" t="s">
        <v>443</v>
      </c>
      <c r="D188" s="179" t="s">
        <v>35</v>
      </c>
      <c r="E188" s="171" t="s">
        <v>25</v>
      </c>
      <c r="F188" s="172" t="s">
        <v>372</v>
      </c>
      <c r="G188" s="170">
        <v>42480</v>
      </c>
      <c r="H188" s="176" t="s">
        <v>462</v>
      </c>
      <c r="I188" s="172" t="s">
        <v>31</v>
      </c>
      <c r="J188" s="173" t="s">
        <v>32</v>
      </c>
      <c r="K188" s="17" t="s">
        <v>28</v>
      </c>
      <c r="L188" s="170">
        <v>42495</v>
      </c>
      <c r="M188" s="171" t="s">
        <v>21</v>
      </c>
      <c r="N188" s="171" t="s">
        <v>461</v>
      </c>
      <c r="O188" s="171" t="s">
        <v>460</v>
      </c>
      <c r="P188" s="170">
        <v>42735</v>
      </c>
      <c r="Q188" s="171" t="s">
        <v>459</v>
      </c>
      <c r="R188" s="17" t="s">
        <v>16</v>
      </c>
      <c r="S188" s="170">
        <v>42892</v>
      </c>
      <c r="T188" s="17" t="s">
        <v>239</v>
      </c>
      <c r="U188" s="169">
        <f>DAYS360(G187,L187,0)+1</f>
        <v>16</v>
      </c>
      <c r="V188" s="177" t="str">
        <f>IF(U188&gt;15,"Inoportuno",(IF(U188&lt;0,"No ha formulado PM","Oportuno")))</f>
        <v>Inoportuno</v>
      </c>
      <c r="W188" s="169">
        <f>DAYS360(P188,S188,0)+1</f>
        <v>157</v>
      </c>
      <c r="X188" s="168"/>
    </row>
    <row r="189" spans="1:24" ht="56.25" hidden="1" customHeight="1" x14ac:dyDescent="0.2">
      <c r="A189" s="17">
        <f>A187+1</f>
        <v>114</v>
      </c>
      <c r="B189" s="171" t="s">
        <v>8</v>
      </c>
      <c r="C189" s="171" t="s">
        <v>443</v>
      </c>
      <c r="D189" s="190" t="s">
        <v>35</v>
      </c>
      <c r="E189" s="189" t="s">
        <v>25</v>
      </c>
      <c r="F189" s="172" t="s">
        <v>372</v>
      </c>
      <c r="G189" s="170">
        <v>42480</v>
      </c>
      <c r="H189" s="176" t="s">
        <v>456</v>
      </c>
      <c r="I189" s="188" t="s">
        <v>31</v>
      </c>
      <c r="J189" s="187" t="s">
        <v>32</v>
      </c>
      <c r="K189" s="186" t="s">
        <v>28</v>
      </c>
      <c r="L189" s="170">
        <v>42495</v>
      </c>
      <c r="M189" s="171" t="s">
        <v>22</v>
      </c>
      <c r="N189" s="171" t="s">
        <v>441</v>
      </c>
      <c r="O189" s="171" t="s">
        <v>458</v>
      </c>
      <c r="P189" s="170">
        <v>42495</v>
      </c>
      <c r="Q189" s="172" t="s">
        <v>457</v>
      </c>
      <c r="R189" s="17" t="s">
        <v>16</v>
      </c>
      <c r="S189" s="170">
        <v>42892</v>
      </c>
      <c r="T189" s="17" t="s">
        <v>184</v>
      </c>
      <c r="U189" s="169">
        <f>DAYS360(G188,L188,0)+1</f>
        <v>16</v>
      </c>
      <c r="V189" s="177" t="str">
        <f>IF(U189&gt;15,"Inoportuno",(IF(U189&lt;0,"No ha formulado PM","Oportuno")))</f>
        <v>Inoportuno</v>
      </c>
      <c r="W189" s="169">
        <f>DAYS360(P189,S189,0)+1</f>
        <v>392</v>
      </c>
      <c r="X189" s="168"/>
    </row>
    <row r="190" spans="1:24" ht="56.25" hidden="1" customHeight="1" x14ac:dyDescent="0.2">
      <c r="A190" s="17"/>
      <c r="B190" s="171" t="s">
        <v>8</v>
      </c>
      <c r="C190" s="171" t="s">
        <v>443</v>
      </c>
      <c r="D190" s="185"/>
      <c r="E190" s="184"/>
      <c r="F190" s="172" t="s">
        <v>372</v>
      </c>
      <c r="G190" s="170">
        <v>42480</v>
      </c>
      <c r="H190" s="176" t="s">
        <v>456</v>
      </c>
      <c r="I190" s="182"/>
      <c r="J190" s="181"/>
      <c r="K190" s="180"/>
      <c r="L190" s="170">
        <v>42495</v>
      </c>
      <c r="M190" s="171" t="s">
        <v>21</v>
      </c>
      <c r="N190" s="171" t="s">
        <v>441</v>
      </c>
      <c r="O190" s="171" t="s">
        <v>455</v>
      </c>
      <c r="P190" s="170">
        <v>42490</v>
      </c>
      <c r="Q190" s="172" t="s">
        <v>454</v>
      </c>
      <c r="R190" s="17" t="s">
        <v>16</v>
      </c>
      <c r="S190" s="170">
        <v>42892</v>
      </c>
      <c r="T190" s="17" t="s">
        <v>184</v>
      </c>
      <c r="U190" s="169">
        <f>DAYS360(G189,L189,0)+1</f>
        <v>16</v>
      </c>
      <c r="V190" s="177" t="str">
        <f>IF(U190&gt;15,"Inoportuno",(IF(U190&lt;0,"No ha formulado PM","Oportuno")))</f>
        <v>Inoportuno</v>
      </c>
      <c r="W190" s="169">
        <f>DAYS360(P190,S190,0)+1</f>
        <v>397</v>
      </c>
      <c r="X190" s="168"/>
    </row>
    <row r="191" spans="1:24" ht="56.25" hidden="1" customHeight="1" x14ac:dyDescent="0.2">
      <c r="A191" s="17">
        <v>115</v>
      </c>
      <c r="B191" s="171" t="s">
        <v>8</v>
      </c>
      <c r="C191" s="171" t="s">
        <v>443</v>
      </c>
      <c r="D191" s="190" t="s">
        <v>35</v>
      </c>
      <c r="E191" s="189" t="s">
        <v>25</v>
      </c>
      <c r="F191" s="172" t="s">
        <v>372</v>
      </c>
      <c r="G191" s="170">
        <v>42480</v>
      </c>
      <c r="H191" s="176" t="s">
        <v>451</v>
      </c>
      <c r="I191" s="188" t="s">
        <v>31</v>
      </c>
      <c r="J191" s="187" t="s">
        <v>32</v>
      </c>
      <c r="K191" s="186" t="s">
        <v>28</v>
      </c>
      <c r="L191" s="170">
        <v>42495</v>
      </c>
      <c r="M191" s="171" t="s">
        <v>22</v>
      </c>
      <c r="N191" s="171" t="s">
        <v>441</v>
      </c>
      <c r="O191" s="171" t="s">
        <v>453</v>
      </c>
      <c r="P191" s="170">
        <v>42520</v>
      </c>
      <c r="Q191" s="173" t="s">
        <v>452</v>
      </c>
      <c r="R191" s="17" t="s">
        <v>16</v>
      </c>
      <c r="S191" s="170">
        <v>42892</v>
      </c>
      <c r="T191" s="17" t="s">
        <v>318</v>
      </c>
      <c r="U191" s="169">
        <f>DAYS360(G190,L190,0)+1</f>
        <v>16</v>
      </c>
      <c r="V191" s="177" t="str">
        <f>IF(U191&gt;15,"Inoportuno",(IF(U191&lt;0,"No ha formulado PM","Oportuno")))</f>
        <v>Inoportuno</v>
      </c>
      <c r="W191" s="169">
        <f>DAYS360(P191,S191,0)+1</f>
        <v>367</v>
      </c>
      <c r="X191" s="168"/>
    </row>
    <row r="192" spans="1:24" ht="56.25" hidden="1" customHeight="1" x14ac:dyDescent="0.2">
      <c r="A192" s="17"/>
      <c r="B192" s="171" t="s">
        <v>8</v>
      </c>
      <c r="C192" s="171" t="s">
        <v>443</v>
      </c>
      <c r="D192" s="185"/>
      <c r="E192" s="184"/>
      <c r="F192" s="172" t="s">
        <v>372</v>
      </c>
      <c r="G192" s="170">
        <v>42480</v>
      </c>
      <c r="H192" s="176" t="s">
        <v>451</v>
      </c>
      <c r="I192" s="182"/>
      <c r="J192" s="181"/>
      <c r="K192" s="180"/>
      <c r="L192" s="170">
        <v>42495</v>
      </c>
      <c r="M192" s="171" t="s">
        <v>21</v>
      </c>
      <c r="N192" s="171" t="s">
        <v>441</v>
      </c>
      <c r="O192" s="171" t="s">
        <v>450</v>
      </c>
      <c r="P192" s="170">
        <v>42735</v>
      </c>
      <c r="Q192" s="171" t="s">
        <v>449</v>
      </c>
      <c r="R192" s="17" t="s">
        <v>16</v>
      </c>
      <c r="S192" s="170">
        <v>42892</v>
      </c>
      <c r="T192" s="17" t="s">
        <v>448</v>
      </c>
      <c r="U192" s="169">
        <f>DAYS360(G191,L191,0)+1</f>
        <v>16</v>
      </c>
      <c r="V192" s="177" t="str">
        <f>IF(U192&gt;15,"Inoportuno",(IF(U192&lt;0,"No ha formulado PM","Oportuno")))</f>
        <v>Inoportuno</v>
      </c>
      <c r="W192" s="169">
        <f>DAYS360(P192,S192,0)+1</f>
        <v>157</v>
      </c>
      <c r="X192" s="168"/>
    </row>
    <row r="193" spans="1:24" ht="56.25" hidden="1" customHeight="1" x14ac:dyDescent="0.2">
      <c r="A193" s="17">
        <v>116</v>
      </c>
      <c r="B193" s="171" t="s">
        <v>8</v>
      </c>
      <c r="C193" s="171" t="s">
        <v>443</v>
      </c>
      <c r="D193" s="190" t="s">
        <v>35</v>
      </c>
      <c r="E193" s="189" t="s">
        <v>25</v>
      </c>
      <c r="F193" s="172" t="s">
        <v>372</v>
      </c>
      <c r="G193" s="170">
        <v>42480</v>
      </c>
      <c r="H193" s="183" t="s">
        <v>442</v>
      </c>
      <c r="I193" s="188" t="s">
        <v>31</v>
      </c>
      <c r="J193" s="187" t="s">
        <v>32</v>
      </c>
      <c r="K193" s="186" t="s">
        <v>28</v>
      </c>
      <c r="L193" s="170">
        <v>42933</v>
      </c>
      <c r="M193" s="171" t="s">
        <v>22</v>
      </c>
      <c r="N193" s="232" t="s">
        <v>441</v>
      </c>
      <c r="O193" s="171" t="s">
        <v>447</v>
      </c>
      <c r="P193" s="170">
        <v>42495</v>
      </c>
      <c r="Q193" s="171" t="s">
        <v>446</v>
      </c>
      <c r="R193" s="17" t="s">
        <v>16</v>
      </c>
      <c r="S193" s="170">
        <v>42892</v>
      </c>
      <c r="T193" s="17" t="s">
        <v>318</v>
      </c>
      <c r="U193" s="169">
        <f>DAYS360(G192,L192,0)+1</f>
        <v>16</v>
      </c>
      <c r="V193" s="177" t="str">
        <f>IF(U193&gt;15,"Inoportuno",(IF(U193&lt;0,"No ha formulado PM","Oportuno")))</f>
        <v>Inoportuno</v>
      </c>
      <c r="W193" s="169">
        <f>DAYS360(P193,S193,0)+1</f>
        <v>392</v>
      </c>
      <c r="X193" s="168"/>
    </row>
    <row r="194" spans="1:24" ht="56.25" hidden="1" customHeight="1" x14ac:dyDescent="0.2">
      <c r="A194" s="17"/>
      <c r="B194" s="171" t="s">
        <v>8</v>
      </c>
      <c r="C194" s="171" t="s">
        <v>443</v>
      </c>
      <c r="D194" s="215"/>
      <c r="E194" s="214"/>
      <c r="F194" s="172" t="s">
        <v>372</v>
      </c>
      <c r="G194" s="170">
        <v>42480</v>
      </c>
      <c r="H194" s="183" t="s">
        <v>442</v>
      </c>
      <c r="I194" s="213"/>
      <c r="J194" s="212"/>
      <c r="K194" s="223"/>
      <c r="L194" s="170">
        <v>42933</v>
      </c>
      <c r="M194" s="171" t="s">
        <v>21</v>
      </c>
      <c r="N194" s="232" t="s">
        <v>441</v>
      </c>
      <c r="O194" s="171" t="s">
        <v>445</v>
      </c>
      <c r="P194" s="170">
        <v>43100</v>
      </c>
      <c r="Q194" s="171" t="s">
        <v>444</v>
      </c>
      <c r="R194" s="17" t="s">
        <v>16</v>
      </c>
      <c r="S194" s="170">
        <v>43020</v>
      </c>
      <c r="T194" s="17" t="s">
        <v>318</v>
      </c>
      <c r="U194" s="169">
        <f>DAYS360(G194,L194,0)+1</f>
        <v>448</v>
      </c>
      <c r="V194" s="177" t="str">
        <f>IF(U194&gt;15,"Inoportuno",(IF(U194&lt;0,"No ha formulado PM","Oportuno")))</f>
        <v>Inoportuno</v>
      </c>
      <c r="W194" s="169">
        <f>DAYS360(P194,S194,0)+1</f>
        <v>-77</v>
      </c>
      <c r="X194" s="168"/>
    </row>
    <row r="195" spans="1:24" ht="56.25" hidden="1" customHeight="1" x14ac:dyDescent="0.2">
      <c r="A195" s="17"/>
      <c r="B195" s="171" t="s">
        <v>8</v>
      </c>
      <c r="C195" s="171" t="s">
        <v>443</v>
      </c>
      <c r="D195" s="185"/>
      <c r="E195" s="184"/>
      <c r="F195" s="172" t="s">
        <v>372</v>
      </c>
      <c r="G195" s="170">
        <v>42480</v>
      </c>
      <c r="H195" s="183" t="s">
        <v>442</v>
      </c>
      <c r="I195" s="182"/>
      <c r="J195" s="181"/>
      <c r="K195" s="180"/>
      <c r="L195" s="170">
        <v>42933</v>
      </c>
      <c r="M195" s="171" t="s">
        <v>21</v>
      </c>
      <c r="N195" s="232" t="s">
        <v>441</v>
      </c>
      <c r="O195" s="171" t="s">
        <v>440</v>
      </c>
      <c r="P195" s="170">
        <v>43100</v>
      </c>
      <c r="Q195" s="172" t="s">
        <v>439</v>
      </c>
      <c r="R195" s="17" t="s">
        <v>16</v>
      </c>
      <c r="S195" s="170">
        <v>43020</v>
      </c>
      <c r="T195" s="17" t="s">
        <v>318</v>
      </c>
      <c r="U195" s="169">
        <f>DAYS360(G193,L193,0)+1</f>
        <v>448</v>
      </c>
      <c r="V195" s="177" t="str">
        <f>IF(U195&gt;15,"Inoportuno",(IF(U195&lt;0,"No ha formulado PM","Oportuno")))</f>
        <v>Inoportuno</v>
      </c>
      <c r="W195" s="169">
        <f>DAYS360(P195,S195,0)+1</f>
        <v>-77</v>
      </c>
      <c r="X195" s="168"/>
    </row>
    <row r="196" spans="1:24" ht="56.25" hidden="1" customHeight="1" x14ac:dyDescent="0.2">
      <c r="A196" s="17">
        <f>A193+1</f>
        <v>117</v>
      </c>
      <c r="B196" s="171" t="s">
        <v>5</v>
      </c>
      <c r="C196" s="171" t="s">
        <v>43</v>
      </c>
      <c r="D196" s="179" t="s">
        <v>35</v>
      </c>
      <c r="E196" s="171" t="s">
        <v>25</v>
      </c>
      <c r="F196" s="172" t="s">
        <v>431</v>
      </c>
      <c r="G196" s="170">
        <v>42480</v>
      </c>
      <c r="H196" s="176" t="s">
        <v>438</v>
      </c>
      <c r="I196" s="172" t="s">
        <v>31</v>
      </c>
      <c r="J196" s="173" t="s">
        <v>32</v>
      </c>
      <c r="K196" s="17" t="s">
        <v>28</v>
      </c>
      <c r="L196" s="170">
        <v>42765</v>
      </c>
      <c r="M196" s="171" t="s">
        <v>21</v>
      </c>
      <c r="N196" s="171" t="s">
        <v>59</v>
      </c>
      <c r="O196" s="171" t="s">
        <v>437</v>
      </c>
      <c r="P196" s="170">
        <v>43084</v>
      </c>
      <c r="Q196" s="171" t="s">
        <v>436</v>
      </c>
      <c r="R196" s="17" t="s">
        <v>16</v>
      </c>
      <c r="S196" s="170">
        <v>43039</v>
      </c>
      <c r="T196" s="17" t="s">
        <v>322</v>
      </c>
      <c r="U196" s="169">
        <f>DAYS360(G196,L196,0)+1</f>
        <v>281</v>
      </c>
      <c r="V196" s="177" t="str">
        <f>IF(U196&gt;15,"Inoportuno",(IF(U196&lt;0,"No ha formulado PM","Oportuno")))</f>
        <v>Inoportuno</v>
      </c>
      <c r="W196" s="169">
        <f>DAYS360(P196,S196,0)+1</f>
        <v>-43</v>
      </c>
      <c r="X196" s="168"/>
    </row>
    <row r="197" spans="1:24" ht="56.25" hidden="1" customHeight="1" x14ac:dyDescent="0.2">
      <c r="A197" s="17">
        <f>A196+1</f>
        <v>118</v>
      </c>
      <c r="B197" s="171" t="s">
        <v>5</v>
      </c>
      <c r="C197" s="171" t="s">
        <v>43</v>
      </c>
      <c r="D197" s="179" t="s">
        <v>35</v>
      </c>
      <c r="E197" s="171" t="s">
        <v>25</v>
      </c>
      <c r="F197" s="172" t="s">
        <v>431</v>
      </c>
      <c r="G197" s="170">
        <v>42480</v>
      </c>
      <c r="H197" s="233" t="s">
        <v>435</v>
      </c>
      <c r="I197" s="172" t="s">
        <v>31</v>
      </c>
      <c r="J197" s="173" t="s">
        <v>32</v>
      </c>
      <c r="K197" s="17" t="s">
        <v>28</v>
      </c>
      <c r="L197" s="170">
        <v>42500</v>
      </c>
      <c r="M197" s="171" t="s">
        <v>21</v>
      </c>
      <c r="N197" s="171" t="s">
        <v>59</v>
      </c>
      <c r="O197" s="206" t="s">
        <v>434</v>
      </c>
      <c r="P197" s="170">
        <v>42551</v>
      </c>
      <c r="Q197" s="232" t="s">
        <v>433</v>
      </c>
      <c r="R197" s="17" t="s">
        <v>16</v>
      </c>
      <c r="S197" s="170">
        <v>42706</v>
      </c>
      <c r="T197" s="17" t="s">
        <v>432</v>
      </c>
      <c r="U197" s="169">
        <f>DAYS360(G197,L197,0)+1</f>
        <v>21</v>
      </c>
      <c r="V197" s="177" t="str">
        <f>IF(U197&gt;15,"Inoportuno",(IF(U197&lt;0,"No ha formulado PM","Oportuno")))</f>
        <v>Inoportuno</v>
      </c>
      <c r="W197" s="169">
        <f>DAYS360(P197,S197,0)+1</f>
        <v>153</v>
      </c>
      <c r="X197" s="168"/>
    </row>
    <row r="198" spans="1:24" ht="56.25" hidden="1" customHeight="1" x14ac:dyDescent="0.2">
      <c r="A198" s="17">
        <f>A197+1</f>
        <v>119</v>
      </c>
      <c r="B198" s="171" t="s">
        <v>5</v>
      </c>
      <c r="C198" s="171" t="s">
        <v>43</v>
      </c>
      <c r="D198" s="179" t="s">
        <v>35</v>
      </c>
      <c r="E198" s="171" t="s">
        <v>25</v>
      </c>
      <c r="F198" s="172" t="s">
        <v>431</v>
      </c>
      <c r="G198" s="170">
        <v>42480</v>
      </c>
      <c r="H198" s="176" t="s">
        <v>430</v>
      </c>
      <c r="I198" s="172" t="s">
        <v>31</v>
      </c>
      <c r="J198" s="173" t="s">
        <v>32</v>
      </c>
      <c r="K198" s="17" t="s">
        <v>28</v>
      </c>
      <c r="L198" s="170">
        <v>42500</v>
      </c>
      <c r="M198" s="171" t="s">
        <v>21</v>
      </c>
      <c r="N198" s="171" t="s">
        <v>429</v>
      </c>
      <c r="O198" s="206" t="s">
        <v>428</v>
      </c>
      <c r="P198" s="170">
        <v>42581</v>
      </c>
      <c r="Q198" s="231" t="s">
        <v>427</v>
      </c>
      <c r="R198" s="17" t="s">
        <v>16</v>
      </c>
      <c r="S198" s="170">
        <v>43039</v>
      </c>
      <c r="T198" s="171" t="s">
        <v>426</v>
      </c>
      <c r="U198" s="169">
        <f>DAYS360(G198,L198,0)+1</f>
        <v>21</v>
      </c>
      <c r="V198" s="177" t="str">
        <f>IF(U198&gt;15,"Inoportuno",(IF(U198&lt;0,"No ha formulado PM","Oportuno")))</f>
        <v>Inoportuno</v>
      </c>
      <c r="W198" s="169">
        <f>DAYS360(P198,S198,0)+1</f>
        <v>451</v>
      </c>
      <c r="X198" s="168"/>
    </row>
    <row r="199" spans="1:24" ht="56.25" hidden="1" customHeight="1" x14ac:dyDescent="0.2">
      <c r="A199" s="17">
        <f>A198+1</f>
        <v>120</v>
      </c>
      <c r="B199" s="171" t="s">
        <v>10</v>
      </c>
      <c r="C199" s="171" t="s">
        <v>43</v>
      </c>
      <c r="D199" s="179" t="s">
        <v>37</v>
      </c>
      <c r="E199" s="171" t="s">
        <v>25</v>
      </c>
      <c r="F199" s="172" t="s">
        <v>372</v>
      </c>
      <c r="G199" s="170">
        <v>42527</v>
      </c>
      <c r="H199" s="178" t="s">
        <v>425</v>
      </c>
      <c r="I199" s="172" t="s">
        <v>31</v>
      </c>
      <c r="J199" s="173" t="s">
        <v>32</v>
      </c>
      <c r="K199" s="17" t="s">
        <v>28</v>
      </c>
      <c r="L199" s="170">
        <v>42527</v>
      </c>
      <c r="M199" s="171" t="s">
        <v>21</v>
      </c>
      <c r="N199" s="171" t="s">
        <v>123</v>
      </c>
      <c r="O199" s="171" t="s">
        <v>424</v>
      </c>
      <c r="P199" s="170">
        <v>42643</v>
      </c>
      <c r="Q199" s="171" t="s">
        <v>423</v>
      </c>
      <c r="R199" s="17" t="s">
        <v>16</v>
      </c>
      <c r="S199" s="170">
        <v>42732</v>
      </c>
      <c r="T199" s="17" t="s">
        <v>422</v>
      </c>
      <c r="U199" s="169">
        <f>DAYS360(G199,L199,0)+1</f>
        <v>1</v>
      </c>
      <c r="V199" s="177" t="str">
        <f>IF(U199&gt;15,"Inoportuno",(IF(U199&lt;0,"No ha formulado PM","Oportuno")))</f>
        <v>Oportuno</v>
      </c>
      <c r="W199" s="169">
        <f>DAYS360(P199,S199,0)+1</f>
        <v>89</v>
      </c>
      <c r="X199" s="168"/>
    </row>
    <row r="200" spans="1:24" ht="56.25" hidden="1" customHeight="1" x14ac:dyDescent="0.2">
      <c r="A200" s="17">
        <f>+A199+1</f>
        <v>121</v>
      </c>
      <c r="B200" s="171" t="s">
        <v>10</v>
      </c>
      <c r="C200" s="171" t="s">
        <v>43</v>
      </c>
      <c r="D200" s="179" t="s">
        <v>37</v>
      </c>
      <c r="E200" s="171" t="s">
        <v>25</v>
      </c>
      <c r="F200" s="172" t="s">
        <v>372</v>
      </c>
      <c r="G200" s="170">
        <v>42527</v>
      </c>
      <c r="H200" s="178" t="s">
        <v>421</v>
      </c>
      <c r="I200" s="172" t="s">
        <v>31</v>
      </c>
      <c r="J200" s="173" t="s">
        <v>32</v>
      </c>
      <c r="K200" s="17" t="s">
        <v>28</v>
      </c>
      <c r="L200" s="170">
        <v>42527</v>
      </c>
      <c r="M200" s="171" t="s">
        <v>21</v>
      </c>
      <c r="N200" s="171" t="s">
        <v>123</v>
      </c>
      <c r="O200" s="171" t="s">
        <v>420</v>
      </c>
      <c r="P200" s="170">
        <v>42643</v>
      </c>
      <c r="Q200" s="230" t="s">
        <v>419</v>
      </c>
      <c r="R200" s="17" t="s">
        <v>16</v>
      </c>
      <c r="S200" s="170">
        <v>42732</v>
      </c>
      <c r="T200" s="17" t="s">
        <v>125</v>
      </c>
      <c r="U200" s="169">
        <f>DAYS360(G200,L200,0)+1</f>
        <v>1</v>
      </c>
      <c r="V200" s="177" t="str">
        <f>IF(U200&gt;15,"Inoportuno",(IF(U200&lt;0,"No ha formulado PM","Oportuno")))</f>
        <v>Oportuno</v>
      </c>
      <c r="W200" s="169">
        <f>DAYS360(P200,S200,0)+1</f>
        <v>89</v>
      </c>
      <c r="X200" s="168"/>
    </row>
    <row r="201" spans="1:24" ht="56.25" hidden="1" customHeight="1" x14ac:dyDescent="0.2">
      <c r="A201" s="17">
        <f>A200+1</f>
        <v>122</v>
      </c>
      <c r="B201" s="171" t="s">
        <v>11</v>
      </c>
      <c r="C201" s="171" t="s">
        <v>43</v>
      </c>
      <c r="D201" s="179" t="s">
        <v>37</v>
      </c>
      <c r="E201" s="171" t="s">
        <v>38</v>
      </c>
      <c r="F201" s="172" t="s">
        <v>388</v>
      </c>
      <c r="G201" s="170">
        <v>42548</v>
      </c>
      <c r="H201" s="178" t="s">
        <v>418</v>
      </c>
      <c r="I201" s="172" t="s">
        <v>31</v>
      </c>
      <c r="J201" s="173" t="s">
        <v>32</v>
      </c>
      <c r="K201" s="17" t="s">
        <v>28</v>
      </c>
      <c r="L201" s="170">
        <v>42566</v>
      </c>
      <c r="M201" s="171" t="s">
        <v>21</v>
      </c>
      <c r="N201" s="171" t="s">
        <v>119</v>
      </c>
      <c r="O201" s="171" t="s">
        <v>417</v>
      </c>
      <c r="P201" s="170">
        <v>42612</v>
      </c>
      <c r="Q201" s="229" t="s">
        <v>416</v>
      </c>
      <c r="R201" s="17" t="s">
        <v>16</v>
      </c>
      <c r="S201" s="225">
        <v>42627</v>
      </c>
      <c r="T201" s="171" t="s">
        <v>415</v>
      </c>
      <c r="U201" s="169">
        <f>DAYS360(G201,L201,0)+1</f>
        <v>19</v>
      </c>
      <c r="V201" s="177" t="str">
        <f>IF(U201&gt;15,"Inoportuno",(IF(U201&lt;0,"No ha formulado PM","Oportuno")))</f>
        <v>Inoportuno</v>
      </c>
      <c r="W201" s="169">
        <f>DAYS360(P201,S201,0)+1</f>
        <v>15</v>
      </c>
      <c r="X201" s="168"/>
    </row>
    <row r="202" spans="1:24" ht="56.25" hidden="1" customHeight="1" x14ac:dyDescent="0.2">
      <c r="A202" s="17">
        <f>+A201+1</f>
        <v>123</v>
      </c>
      <c r="B202" s="171" t="s">
        <v>11</v>
      </c>
      <c r="C202" s="171" t="s">
        <v>43</v>
      </c>
      <c r="D202" s="179" t="s">
        <v>37</v>
      </c>
      <c r="E202" s="171" t="s">
        <v>38</v>
      </c>
      <c r="F202" s="172" t="s">
        <v>388</v>
      </c>
      <c r="G202" s="170">
        <v>42548</v>
      </c>
      <c r="H202" s="178" t="s">
        <v>414</v>
      </c>
      <c r="I202" s="172" t="s">
        <v>31</v>
      </c>
      <c r="J202" s="173" t="s">
        <v>32</v>
      </c>
      <c r="K202" s="17" t="s">
        <v>28</v>
      </c>
      <c r="L202" s="170">
        <v>42566</v>
      </c>
      <c r="M202" s="171" t="s">
        <v>21</v>
      </c>
      <c r="N202" s="171" t="s">
        <v>119</v>
      </c>
      <c r="O202" s="171" t="s">
        <v>413</v>
      </c>
      <c r="P202" s="170">
        <v>42612</v>
      </c>
      <c r="Q202" s="228" t="s">
        <v>412</v>
      </c>
      <c r="R202" s="17" t="s">
        <v>16</v>
      </c>
      <c r="S202" s="227">
        <v>42627</v>
      </c>
      <c r="T202" s="226" t="s">
        <v>411</v>
      </c>
      <c r="U202" s="169">
        <f>DAYS360(G202,L202,0)+1</f>
        <v>19</v>
      </c>
      <c r="V202" s="177" t="str">
        <f>IF(U202&gt;15,"Inoportuno",(IF(U202&lt;0,"No ha formulado PM","Oportuno")))</f>
        <v>Inoportuno</v>
      </c>
      <c r="W202" s="169" t="e">
        <f>DAYS360(P202,T202,0)+1</f>
        <v>#VALUE!</v>
      </c>
      <c r="X202" s="168"/>
    </row>
    <row r="203" spans="1:24" ht="56.25" hidden="1" customHeight="1" x14ac:dyDescent="0.2">
      <c r="A203" s="17">
        <f>+A202+1</f>
        <v>124</v>
      </c>
      <c r="B203" s="171" t="s">
        <v>11</v>
      </c>
      <c r="C203" s="171" t="s">
        <v>43</v>
      </c>
      <c r="D203" s="179" t="s">
        <v>37</v>
      </c>
      <c r="E203" s="171" t="s">
        <v>38</v>
      </c>
      <c r="F203" s="172" t="s">
        <v>388</v>
      </c>
      <c r="G203" s="170">
        <v>42548</v>
      </c>
      <c r="H203" s="178" t="s">
        <v>410</v>
      </c>
      <c r="I203" s="172" t="s">
        <v>31</v>
      </c>
      <c r="J203" s="173" t="s">
        <v>32</v>
      </c>
      <c r="K203" s="17" t="s">
        <v>28</v>
      </c>
      <c r="L203" s="170">
        <v>42566</v>
      </c>
      <c r="M203" s="171" t="s">
        <v>21</v>
      </c>
      <c r="N203" s="171" t="s">
        <v>119</v>
      </c>
      <c r="O203" s="171" t="s">
        <v>409</v>
      </c>
      <c r="P203" s="170">
        <v>42581</v>
      </c>
      <c r="Q203" s="171" t="s">
        <v>408</v>
      </c>
      <c r="R203" s="17" t="s">
        <v>16</v>
      </c>
      <c r="S203" s="227">
        <v>42627</v>
      </c>
      <c r="T203" s="226" t="s">
        <v>407</v>
      </c>
      <c r="U203" s="169">
        <f>DAYS360(G203,L203,0)+1</f>
        <v>19</v>
      </c>
      <c r="V203" s="177" t="str">
        <f>IF(U203&gt;15,"Inoportuno",(IF(U203&lt;0,"No ha formulado PM","Oportuno")))</f>
        <v>Inoportuno</v>
      </c>
      <c r="W203" s="169" t="e">
        <f>DAYS360(P203,T203,0)+1</f>
        <v>#VALUE!</v>
      </c>
      <c r="X203" s="168"/>
    </row>
    <row r="204" spans="1:24" ht="56.25" hidden="1" customHeight="1" x14ac:dyDescent="0.2">
      <c r="A204" s="17">
        <f>A203+1</f>
        <v>125</v>
      </c>
      <c r="B204" s="171" t="s">
        <v>9</v>
      </c>
      <c r="C204" s="171" t="s">
        <v>399</v>
      </c>
      <c r="D204" s="179" t="s">
        <v>37</v>
      </c>
      <c r="E204" s="171" t="s">
        <v>25</v>
      </c>
      <c r="F204" s="172" t="s">
        <v>398</v>
      </c>
      <c r="G204" s="170">
        <v>42550</v>
      </c>
      <c r="H204" s="178" t="s">
        <v>406</v>
      </c>
      <c r="I204" s="172" t="s">
        <v>31</v>
      </c>
      <c r="J204" s="173" t="s">
        <v>33</v>
      </c>
      <c r="K204" s="17" t="s">
        <v>28</v>
      </c>
      <c r="L204" s="170">
        <v>42572</v>
      </c>
      <c r="M204" s="171" t="s">
        <v>20</v>
      </c>
      <c r="N204" s="171" t="s">
        <v>396</v>
      </c>
      <c r="O204" s="171" t="s">
        <v>405</v>
      </c>
      <c r="P204" s="170">
        <v>42735</v>
      </c>
      <c r="Q204" s="171" t="s">
        <v>404</v>
      </c>
      <c r="R204" s="17" t="s">
        <v>17</v>
      </c>
      <c r="S204" s="170"/>
      <c r="T204" s="17"/>
      <c r="U204" s="169">
        <f>DAYS360(G204,L204,0)+1</f>
        <v>23</v>
      </c>
      <c r="V204" s="177" t="str">
        <f>IF(U204&gt;15,"Inoportuno",(IF(U204&lt;0,"No ha formulado PM","Oportuno")))</f>
        <v>Inoportuno</v>
      </c>
      <c r="W204" s="169">
        <f>DAYS360(P204,S204,0)+1</f>
        <v>-42119</v>
      </c>
      <c r="X204" s="168"/>
    </row>
    <row r="205" spans="1:24" ht="56.25" hidden="1" customHeight="1" x14ac:dyDescent="0.2">
      <c r="A205" s="17">
        <f>A204+1</f>
        <v>126</v>
      </c>
      <c r="B205" s="171" t="s">
        <v>9</v>
      </c>
      <c r="C205" s="171" t="s">
        <v>399</v>
      </c>
      <c r="D205" s="179" t="s">
        <v>37</v>
      </c>
      <c r="E205" s="171" t="s">
        <v>25</v>
      </c>
      <c r="F205" s="172" t="s">
        <v>398</v>
      </c>
      <c r="G205" s="170">
        <v>42550</v>
      </c>
      <c r="H205" s="176" t="s">
        <v>403</v>
      </c>
      <c r="I205" s="172" t="s">
        <v>31</v>
      </c>
      <c r="J205" s="173" t="s">
        <v>32</v>
      </c>
      <c r="K205" s="17" t="s">
        <v>28</v>
      </c>
      <c r="L205" s="170">
        <v>42572</v>
      </c>
      <c r="M205" s="171" t="s">
        <v>20</v>
      </c>
      <c r="N205" s="171" t="s">
        <v>396</v>
      </c>
      <c r="O205" s="171" t="s">
        <v>402</v>
      </c>
      <c r="P205" s="170">
        <v>42735</v>
      </c>
      <c r="Q205" s="171" t="s">
        <v>401</v>
      </c>
      <c r="R205" s="17" t="s">
        <v>16</v>
      </c>
      <c r="S205" s="170">
        <v>42934</v>
      </c>
      <c r="T205" s="171" t="s">
        <v>400</v>
      </c>
      <c r="U205" s="169">
        <f>DAYS360(G205,L205,0)+1</f>
        <v>23</v>
      </c>
      <c r="V205" s="177" t="str">
        <f>IF(U205&gt;15,"Inoportuno",(IF(U205&lt;0,"No ha formulado PM","Oportuno")))</f>
        <v>Inoportuno</v>
      </c>
      <c r="W205" s="169">
        <f>DAYS360(P205,S205,0)+1</f>
        <v>199</v>
      </c>
      <c r="X205" s="168"/>
    </row>
    <row r="206" spans="1:24" ht="56.25" hidden="1" customHeight="1" x14ac:dyDescent="0.2">
      <c r="A206" s="17">
        <f>A205+1</f>
        <v>127</v>
      </c>
      <c r="B206" s="171" t="s">
        <v>9</v>
      </c>
      <c r="C206" s="171" t="s">
        <v>399</v>
      </c>
      <c r="D206" s="179" t="s">
        <v>37</v>
      </c>
      <c r="E206" s="171" t="s">
        <v>25</v>
      </c>
      <c r="F206" s="172" t="s">
        <v>398</v>
      </c>
      <c r="G206" s="170">
        <v>42550</v>
      </c>
      <c r="H206" s="176" t="s">
        <v>397</v>
      </c>
      <c r="I206" s="172" t="s">
        <v>31</v>
      </c>
      <c r="J206" s="173" t="s">
        <v>32</v>
      </c>
      <c r="K206" s="17" t="s">
        <v>28</v>
      </c>
      <c r="L206" s="170">
        <v>42572</v>
      </c>
      <c r="M206" s="171" t="s">
        <v>20</v>
      </c>
      <c r="N206" s="171" t="s">
        <v>396</v>
      </c>
      <c r="O206" s="171" t="s">
        <v>395</v>
      </c>
      <c r="P206" s="170">
        <v>42735</v>
      </c>
      <c r="Q206" s="171" t="s">
        <v>394</v>
      </c>
      <c r="R206" s="17" t="s">
        <v>16</v>
      </c>
      <c r="S206" s="170">
        <v>42934</v>
      </c>
      <c r="T206" s="171" t="s">
        <v>393</v>
      </c>
      <c r="U206" s="169">
        <f>DAYS360(G206,L206,0)+1</f>
        <v>23</v>
      </c>
      <c r="V206" s="177" t="str">
        <f>IF(U206&gt;15,"Inoportuno",(IF(U206&lt;0,"No ha formulado PM","Oportuno")))</f>
        <v>Inoportuno</v>
      </c>
      <c r="W206" s="169">
        <f>DAYS360(P206,S206,0)+1</f>
        <v>199</v>
      </c>
      <c r="X206" s="168"/>
    </row>
    <row r="207" spans="1:24" ht="56.25" hidden="1" customHeight="1" x14ac:dyDescent="0.2">
      <c r="A207" s="17">
        <f>+A206+1</f>
        <v>128</v>
      </c>
      <c r="B207" s="171" t="s">
        <v>15</v>
      </c>
      <c r="C207" s="171" t="s">
        <v>389</v>
      </c>
      <c r="D207" s="179" t="s">
        <v>37</v>
      </c>
      <c r="E207" s="171" t="s">
        <v>38</v>
      </c>
      <c r="F207" s="172" t="s">
        <v>388</v>
      </c>
      <c r="G207" s="170">
        <v>42551</v>
      </c>
      <c r="H207" s="178" t="s">
        <v>392</v>
      </c>
      <c r="I207" s="172" t="s">
        <v>31</v>
      </c>
      <c r="J207" s="173" t="s">
        <v>32</v>
      </c>
      <c r="K207" s="17" t="s">
        <v>28</v>
      </c>
      <c r="L207" s="170">
        <v>42677</v>
      </c>
      <c r="M207" s="171" t="s">
        <v>22</v>
      </c>
      <c r="N207" s="171" t="s">
        <v>73</v>
      </c>
      <c r="O207" s="171" t="s">
        <v>391</v>
      </c>
      <c r="P207" s="170">
        <v>42735</v>
      </c>
      <c r="Q207" s="171"/>
      <c r="R207" s="17" t="s">
        <v>16</v>
      </c>
      <c r="S207" s="170">
        <v>42733</v>
      </c>
      <c r="T207" s="171" t="s">
        <v>390</v>
      </c>
      <c r="U207" s="169">
        <f>DAYS360(G207,L207,0)+1</f>
        <v>124</v>
      </c>
      <c r="V207" s="177" t="str">
        <f>IF(U207&gt;15,"Inoportuno",(IF(U207&lt;0,"No ha formulado PM","Oportuno")))</f>
        <v>Inoportuno</v>
      </c>
      <c r="W207" s="169">
        <f>DAYS360(P207,S207,0)+1</f>
        <v>0</v>
      </c>
      <c r="X207" s="168"/>
    </row>
    <row r="208" spans="1:24" ht="56.25" hidden="1" customHeight="1" x14ac:dyDescent="0.2">
      <c r="A208" s="17">
        <f>A207+1</f>
        <v>129</v>
      </c>
      <c r="B208" s="171" t="s">
        <v>15</v>
      </c>
      <c r="C208" s="171" t="s">
        <v>389</v>
      </c>
      <c r="D208" s="179" t="s">
        <v>37</v>
      </c>
      <c r="E208" s="171" t="s">
        <v>38</v>
      </c>
      <c r="F208" s="172" t="s">
        <v>388</v>
      </c>
      <c r="G208" s="170">
        <v>42551</v>
      </c>
      <c r="H208" s="178" t="s">
        <v>387</v>
      </c>
      <c r="I208" s="172" t="s">
        <v>31</v>
      </c>
      <c r="J208" s="173" t="s">
        <v>32</v>
      </c>
      <c r="K208" s="17" t="s">
        <v>28</v>
      </c>
      <c r="L208" s="170">
        <v>42677</v>
      </c>
      <c r="M208" s="171" t="s">
        <v>22</v>
      </c>
      <c r="N208" s="171" t="s">
        <v>73</v>
      </c>
      <c r="O208" s="171" t="s">
        <v>386</v>
      </c>
      <c r="P208" s="170">
        <v>42735</v>
      </c>
      <c r="Q208" s="171"/>
      <c r="R208" s="17" t="s">
        <v>16</v>
      </c>
      <c r="S208" s="170">
        <v>42521</v>
      </c>
      <c r="T208" s="171" t="s">
        <v>385</v>
      </c>
      <c r="U208" s="169">
        <f>DAYS360(G208,L208,0)+1</f>
        <v>124</v>
      </c>
      <c r="V208" s="177" t="str">
        <f>IF(U208&gt;15,"Inoportuno",(IF(U208&lt;0,"No ha formulado PM","Oportuno")))</f>
        <v>Inoportuno</v>
      </c>
      <c r="W208" s="169">
        <f>DAYS360(P208,S208,0)+1</f>
        <v>-209</v>
      </c>
      <c r="X208" s="168"/>
    </row>
    <row r="209" spans="1:24" ht="56.25" hidden="1" customHeight="1" x14ac:dyDescent="0.2">
      <c r="A209" s="17">
        <f>+A208+1</f>
        <v>130</v>
      </c>
      <c r="B209" s="171" t="s">
        <v>13</v>
      </c>
      <c r="C209" s="171" t="s">
        <v>43</v>
      </c>
      <c r="D209" s="179" t="s">
        <v>37</v>
      </c>
      <c r="E209" s="171" t="s">
        <v>25</v>
      </c>
      <c r="F209" s="172" t="s">
        <v>140</v>
      </c>
      <c r="G209" s="170">
        <v>42551</v>
      </c>
      <c r="H209" s="176" t="s">
        <v>384</v>
      </c>
      <c r="I209" s="172" t="s">
        <v>31</v>
      </c>
      <c r="J209" s="173" t="s">
        <v>32</v>
      </c>
      <c r="K209" s="17" t="s">
        <v>28</v>
      </c>
      <c r="L209" s="170">
        <v>42551</v>
      </c>
      <c r="M209" s="171" t="s">
        <v>21</v>
      </c>
      <c r="N209" s="171" t="s">
        <v>379</v>
      </c>
      <c r="O209" s="206" t="s">
        <v>383</v>
      </c>
      <c r="P209" s="170">
        <v>42765</v>
      </c>
      <c r="Q209" s="209" t="s">
        <v>382</v>
      </c>
      <c r="R209" s="17" t="s">
        <v>16</v>
      </c>
      <c r="S209" s="170">
        <v>42859</v>
      </c>
      <c r="T209" s="171" t="s">
        <v>381</v>
      </c>
      <c r="U209" s="169">
        <f>DAYS360(G209,L209,0)+1</f>
        <v>1</v>
      </c>
      <c r="V209" s="177" t="str">
        <f>IF(U209&gt;15,"Inoportuno",(IF(U209&lt;0,"No ha formulado PM","Oportuno")))</f>
        <v>Oportuno</v>
      </c>
      <c r="W209" s="169">
        <f>DAYS360(P209,S209,0)+1</f>
        <v>95</v>
      </c>
      <c r="X209" s="168"/>
    </row>
    <row r="210" spans="1:24" ht="56.25" hidden="1" customHeight="1" x14ac:dyDescent="0.2">
      <c r="A210" s="17">
        <f>+A209+1</f>
        <v>131</v>
      </c>
      <c r="B210" s="171" t="s">
        <v>13</v>
      </c>
      <c r="C210" s="171" t="s">
        <v>43</v>
      </c>
      <c r="D210" s="179" t="s">
        <v>37</v>
      </c>
      <c r="E210" s="171" t="s">
        <v>25</v>
      </c>
      <c r="F210" s="172" t="s">
        <v>140</v>
      </c>
      <c r="G210" s="170">
        <v>42551</v>
      </c>
      <c r="H210" s="178" t="s">
        <v>380</v>
      </c>
      <c r="I210" s="172" t="s">
        <v>31</v>
      </c>
      <c r="J210" s="173" t="s">
        <v>32</v>
      </c>
      <c r="K210" s="17" t="s">
        <v>28</v>
      </c>
      <c r="L210" s="170">
        <v>42581</v>
      </c>
      <c r="M210" s="171" t="s">
        <v>21</v>
      </c>
      <c r="N210" s="171" t="s">
        <v>379</v>
      </c>
      <c r="O210" s="206" t="s">
        <v>378</v>
      </c>
      <c r="P210" s="170">
        <v>42612</v>
      </c>
      <c r="Q210" s="171" t="s">
        <v>377</v>
      </c>
      <c r="R210" s="17" t="s">
        <v>16</v>
      </c>
      <c r="S210" s="170">
        <v>42657</v>
      </c>
      <c r="T210" s="17" t="s">
        <v>376</v>
      </c>
      <c r="U210" s="169">
        <f>DAYS360(G210,L210,0)+1</f>
        <v>31</v>
      </c>
      <c r="V210" s="177" t="str">
        <f>IF(U210&gt;15,"Inoportuno",(IF(U210&lt;0,"No ha formulado PM","Oportuno")))</f>
        <v>Inoportuno</v>
      </c>
      <c r="W210" s="169">
        <f>DAYS360(P210,S210,0)+1</f>
        <v>45</v>
      </c>
      <c r="X210" s="168"/>
    </row>
    <row r="211" spans="1:24" ht="56.25" hidden="1" customHeight="1" x14ac:dyDescent="0.2">
      <c r="A211" s="17">
        <f>A210+1</f>
        <v>132</v>
      </c>
      <c r="B211" s="171" t="s">
        <v>14</v>
      </c>
      <c r="C211" s="171" t="s">
        <v>43</v>
      </c>
      <c r="D211" s="190" t="s">
        <v>37</v>
      </c>
      <c r="E211" s="189" t="s">
        <v>25</v>
      </c>
      <c r="F211" s="172" t="s">
        <v>372</v>
      </c>
      <c r="G211" s="170">
        <v>42551</v>
      </c>
      <c r="H211" s="176" t="s">
        <v>371</v>
      </c>
      <c r="I211" s="188" t="s">
        <v>31</v>
      </c>
      <c r="J211" s="187" t="s">
        <v>32</v>
      </c>
      <c r="K211" s="186" t="s">
        <v>28</v>
      </c>
      <c r="L211" s="170">
        <v>42443</v>
      </c>
      <c r="M211" s="171" t="s">
        <v>22</v>
      </c>
      <c r="N211" s="171" t="s">
        <v>170</v>
      </c>
      <c r="O211" s="171" t="s">
        <v>375</v>
      </c>
      <c r="P211" s="170">
        <v>42536</v>
      </c>
      <c r="Q211" s="171" t="s">
        <v>374</v>
      </c>
      <c r="R211" s="17" t="s">
        <v>16</v>
      </c>
      <c r="S211" s="225">
        <v>42817</v>
      </c>
      <c r="T211" s="17" t="s">
        <v>373</v>
      </c>
      <c r="U211" s="169">
        <f>DAYS360(G211,L211,0)+1</f>
        <v>-105</v>
      </c>
      <c r="V211" s="177" t="s">
        <v>345</v>
      </c>
      <c r="W211" s="169">
        <f>DAYS360(P211,S211,0)+1</f>
        <v>279</v>
      </c>
      <c r="X211" s="168"/>
    </row>
    <row r="212" spans="1:24" ht="56.25" hidden="1" customHeight="1" x14ac:dyDescent="0.2">
      <c r="A212" s="17"/>
      <c r="B212" s="171" t="s">
        <v>14</v>
      </c>
      <c r="C212" s="171" t="s">
        <v>43</v>
      </c>
      <c r="D212" s="185"/>
      <c r="E212" s="184"/>
      <c r="F212" s="172" t="s">
        <v>372</v>
      </c>
      <c r="G212" s="170">
        <v>42551</v>
      </c>
      <c r="H212" s="176" t="s">
        <v>371</v>
      </c>
      <c r="I212" s="182"/>
      <c r="J212" s="181"/>
      <c r="K212" s="180"/>
      <c r="L212" s="170">
        <v>42443</v>
      </c>
      <c r="M212" s="171" t="s">
        <v>20</v>
      </c>
      <c r="N212" s="171" t="s">
        <v>170</v>
      </c>
      <c r="O212" s="171" t="s">
        <v>370</v>
      </c>
      <c r="P212" s="170">
        <v>42536</v>
      </c>
      <c r="Q212" s="209" t="s">
        <v>369</v>
      </c>
      <c r="R212" s="17" t="s">
        <v>16</v>
      </c>
      <c r="S212" s="170">
        <v>42550</v>
      </c>
      <c r="T212" s="17" t="s">
        <v>368</v>
      </c>
      <c r="U212" s="169">
        <f>DAYS360(G211,L211,0)+1</f>
        <v>-105</v>
      </c>
      <c r="V212" s="177" t="s">
        <v>345</v>
      </c>
      <c r="W212" s="169">
        <f>DAYS360(P212,S212,0)+1</f>
        <v>15</v>
      </c>
      <c r="X212" s="168"/>
    </row>
    <row r="213" spans="1:24" ht="138.75" hidden="1" customHeight="1" x14ac:dyDescent="0.2">
      <c r="A213" s="17">
        <f>A211+1</f>
        <v>133</v>
      </c>
      <c r="B213" s="171" t="s">
        <v>13</v>
      </c>
      <c r="C213" s="171" t="s">
        <v>76</v>
      </c>
      <c r="D213" s="179" t="s">
        <v>37</v>
      </c>
      <c r="E213" s="171" t="s">
        <v>25</v>
      </c>
      <c r="F213" s="172" t="s">
        <v>140</v>
      </c>
      <c r="G213" s="170">
        <v>42663</v>
      </c>
      <c r="H213" s="222" t="s">
        <v>367</v>
      </c>
      <c r="I213" s="172" t="s">
        <v>31</v>
      </c>
      <c r="J213" s="173" t="s">
        <v>32</v>
      </c>
      <c r="K213" s="17" t="s">
        <v>28</v>
      </c>
      <c r="L213" s="170">
        <v>42551</v>
      </c>
      <c r="M213" s="171" t="s">
        <v>21</v>
      </c>
      <c r="N213" s="171" t="s">
        <v>366</v>
      </c>
      <c r="O213" s="171" t="s">
        <v>365</v>
      </c>
      <c r="P213" s="170">
        <v>42765</v>
      </c>
      <c r="Q213" s="171" t="s">
        <v>364</v>
      </c>
      <c r="R213" s="17" t="s">
        <v>16</v>
      </c>
      <c r="S213" s="170">
        <v>42646</v>
      </c>
      <c r="T213" s="171" t="s">
        <v>363</v>
      </c>
      <c r="U213" s="169">
        <f>DAYS360(G213,L213,0)+1</f>
        <v>-109</v>
      </c>
      <c r="V213" s="177" t="s">
        <v>345</v>
      </c>
      <c r="W213" s="169">
        <f>DAYS360(P213,S213,0)+1</f>
        <v>-116</v>
      </c>
      <c r="X213" s="168"/>
    </row>
    <row r="214" spans="1:24" ht="75.75" hidden="1" customHeight="1" x14ac:dyDescent="0.2">
      <c r="A214" s="17">
        <f>+A213+1</f>
        <v>134</v>
      </c>
      <c r="B214" s="171" t="s">
        <v>13</v>
      </c>
      <c r="C214" s="171" t="s">
        <v>76</v>
      </c>
      <c r="D214" s="179" t="s">
        <v>37</v>
      </c>
      <c r="E214" s="171" t="s">
        <v>25</v>
      </c>
      <c r="F214" s="172" t="s">
        <v>140</v>
      </c>
      <c r="G214" s="170">
        <v>42663</v>
      </c>
      <c r="H214" s="224" t="s">
        <v>362</v>
      </c>
      <c r="I214" s="172" t="s">
        <v>31</v>
      </c>
      <c r="J214" s="173" t="s">
        <v>32</v>
      </c>
      <c r="K214" s="17" t="s">
        <v>28</v>
      </c>
      <c r="L214" s="170">
        <v>42644</v>
      </c>
      <c r="M214" s="171" t="s">
        <v>21</v>
      </c>
      <c r="N214" s="171" t="s">
        <v>361</v>
      </c>
      <c r="O214" s="171" t="s">
        <v>360</v>
      </c>
      <c r="P214" s="170">
        <v>42794</v>
      </c>
      <c r="Q214" s="209" t="s">
        <v>359</v>
      </c>
      <c r="R214" s="17" t="s">
        <v>16</v>
      </c>
      <c r="S214" s="170">
        <v>42859</v>
      </c>
      <c r="T214" s="171" t="s">
        <v>358</v>
      </c>
      <c r="U214" s="169">
        <f>DAYS360(G214,L214,0)+1</f>
        <v>-18</v>
      </c>
      <c r="V214" s="177" t="s">
        <v>345</v>
      </c>
      <c r="W214" s="169">
        <f>DAYS360(P214,S214,0)+1</f>
        <v>65</v>
      </c>
      <c r="X214" s="168"/>
    </row>
    <row r="215" spans="1:24" ht="87" hidden="1" customHeight="1" x14ac:dyDescent="0.2">
      <c r="A215" s="17">
        <f>+A214+1</f>
        <v>135</v>
      </c>
      <c r="B215" s="171" t="s">
        <v>9</v>
      </c>
      <c r="C215" s="171" t="s">
        <v>76</v>
      </c>
      <c r="D215" s="179" t="s">
        <v>37</v>
      </c>
      <c r="E215" s="171" t="s">
        <v>25</v>
      </c>
      <c r="F215" s="172" t="s">
        <v>54</v>
      </c>
      <c r="G215" s="170">
        <v>42628</v>
      </c>
      <c r="H215" s="221" t="s">
        <v>357</v>
      </c>
      <c r="I215" s="172" t="s">
        <v>31</v>
      </c>
      <c r="J215" s="173" t="s">
        <v>32</v>
      </c>
      <c r="K215" s="17" t="s">
        <v>28</v>
      </c>
      <c r="L215" s="170">
        <v>42590</v>
      </c>
      <c r="M215" s="171" t="s">
        <v>21</v>
      </c>
      <c r="N215" s="171" t="s">
        <v>348</v>
      </c>
      <c r="O215" s="171" t="s">
        <v>356</v>
      </c>
      <c r="P215" s="170">
        <v>42735</v>
      </c>
      <c r="Q215" s="171" t="s">
        <v>355</v>
      </c>
      <c r="R215" s="17" t="s">
        <v>16</v>
      </c>
      <c r="S215" s="170">
        <v>43087</v>
      </c>
      <c r="T215" s="17" t="s">
        <v>354</v>
      </c>
      <c r="U215" s="169">
        <f>DAYS360(G215,L215,0)+1</f>
        <v>-36</v>
      </c>
      <c r="V215" s="177" t="s">
        <v>345</v>
      </c>
      <c r="W215" s="169">
        <f>DAYS360(P215,S215,0)+1</f>
        <v>349</v>
      </c>
      <c r="X215" s="168"/>
    </row>
    <row r="216" spans="1:24" ht="96" hidden="1" customHeight="1" x14ac:dyDescent="0.2">
      <c r="A216" s="17">
        <f>+A215+1</f>
        <v>136</v>
      </c>
      <c r="B216" s="171" t="s">
        <v>9</v>
      </c>
      <c r="C216" s="171" t="s">
        <v>76</v>
      </c>
      <c r="D216" s="179" t="s">
        <v>37</v>
      </c>
      <c r="E216" s="171" t="s">
        <v>25</v>
      </c>
      <c r="F216" s="172" t="s">
        <v>54</v>
      </c>
      <c r="G216" s="170">
        <v>42628</v>
      </c>
      <c r="H216" s="224" t="s">
        <v>353</v>
      </c>
      <c r="I216" s="172" t="s">
        <v>31</v>
      </c>
      <c r="J216" s="173" t="s">
        <v>32</v>
      </c>
      <c r="K216" s="17" t="s">
        <v>28</v>
      </c>
      <c r="L216" s="170">
        <v>42590</v>
      </c>
      <c r="M216" s="171" t="s">
        <v>20</v>
      </c>
      <c r="N216" s="171" t="s">
        <v>348</v>
      </c>
      <c r="O216" s="171" t="s">
        <v>352</v>
      </c>
      <c r="P216" s="170">
        <v>42735</v>
      </c>
      <c r="Q216" s="171" t="s">
        <v>351</v>
      </c>
      <c r="R216" s="17" t="s">
        <v>16</v>
      </c>
      <c r="S216" s="170">
        <v>42934</v>
      </c>
      <c r="T216" s="171" t="s">
        <v>350</v>
      </c>
      <c r="U216" s="169">
        <f>DAYS360(G216,L216,0)+1</f>
        <v>-36</v>
      </c>
      <c r="V216" s="177" t="s">
        <v>345</v>
      </c>
      <c r="W216" s="169">
        <f>DAYS360(P216,S216,0)+1</f>
        <v>199</v>
      </c>
      <c r="X216" s="168"/>
    </row>
    <row r="217" spans="1:24" ht="56.25" hidden="1" customHeight="1" x14ac:dyDescent="0.2">
      <c r="A217" s="17">
        <f>+A216+1</f>
        <v>137</v>
      </c>
      <c r="B217" s="171" t="s">
        <v>9</v>
      </c>
      <c r="C217" s="171" t="s">
        <v>43</v>
      </c>
      <c r="D217" s="179" t="s">
        <v>37</v>
      </c>
      <c r="E217" s="171" t="s">
        <v>25</v>
      </c>
      <c r="F217" s="172" t="s">
        <v>54</v>
      </c>
      <c r="G217" s="170">
        <v>42628</v>
      </c>
      <c r="H217" s="221" t="s">
        <v>349</v>
      </c>
      <c r="I217" s="172" t="s">
        <v>31</v>
      </c>
      <c r="J217" s="173" t="s">
        <v>32</v>
      </c>
      <c r="K217" s="17" t="s">
        <v>28</v>
      </c>
      <c r="L217" s="170">
        <v>42590</v>
      </c>
      <c r="M217" s="171" t="s">
        <v>20</v>
      </c>
      <c r="N217" s="171" t="s">
        <v>348</v>
      </c>
      <c r="O217" s="171" t="s">
        <v>347</v>
      </c>
      <c r="P217" s="170">
        <v>42622</v>
      </c>
      <c r="Q217" s="171" t="s">
        <v>346</v>
      </c>
      <c r="R217" s="17" t="s">
        <v>16</v>
      </c>
      <c r="S217" s="170">
        <v>43087</v>
      </c>
      <c r="T217" s="17" t="s">
        <v>113</v>
      </c>
      <c r="U217" s="169">
        <f>DAYS360(G217,L217,0)+1</f>
        <v>-36</v>
      </c>
      <c r="V217" s="177" t="s">
        <v>345</v>
      </c>
      <c r="W217" s="169">
        <f>DAYS360(P217,S217,0)+1</f>
        <v>460</v>
      </c>
      <c r="X217" s="168"/>
    </row>
    <row r="218" spans="1:24" ht="56.25" hidden="1" customHeight="1" x14ac:dyDescent="0.2">
      <c r="A218" s="17">
        <f>+A217+1</f>
        <v>138</v>
      </c>
      <c r="B218" s="171" t="s">
        <v>4</v>
      </c>
      <c r="C218" s="171" t="s">
        <v>62</v>
      </c>
      <c r="D218" s="179" t="s">
        <v>37</v>
      </c>
      <c r="E218" s="171" t="s">
        <v>25</v>
      </c>
      <c r="F218" s="172" t="s">
        <v>61</v>
      </c>
      <c r="G218" s="170">
        <v>42667</v>
      </c>
      <c r="H218" s="222" t="s">
        <v>344</v>
      </c>
      <c r="I218" s="172" t="s">
        <v>31</v>
      </c>
      <c r="J218" s="173" t="s">
        <v>32</v>
      </c>
      <c r="K218" s="17" t="s">
        <v>28</v>
      </c>
      <c r="L218" s="170">
        <v>42683</v>
      </c>
      <c r="M218" s="171" t="s">
        <v>21</v>
      </c>
      <c r="N218" s="171" t="s">
        <v>325</v>
      </c>
      <c r="O218" s="171" t="s">
        <v>343</v>
      </c>
      <c r="P218" s="170">
        <v>42683</v>
      </c>
      <c r="Q218" s="171" t="s">
        <v>342</v>
      </c>
      <c r="R218" s="17" t="s">
        <v>16</v>
      </c>
      <c r="S218" s="170">
        <v>42683</v>
      </c>
      <c r="T218" s="17" t="s">
        <v>341</v>
      </c>
      <c r="U218" s="169">
        <f>DAYS360(G218,L218,0)+1</f>
        <v>16</v>
      </c>
      <c r="V218" s="177" t="str">
        <f>IF(U218&gt;15,"Inoportuno",(IF(U218&lt;0,"No ha formulado PM","Oportuno")))</f>
        <v>Inoportuno</v>
      </c>
      <c r="W218" s="169">
        <f>DAYS360(P218,S218,0)+1</f>
        <v>1</v>
      </c>
      <c r="X218" s="168"/>
    </row>
    <row r="219" spans="1:24" ht="56.25" hidden="1" customHeight="1" x14ac:dyDescent="0.2">
      <c r="A219" s="17">
        <f>+A218+1</f>
        <v>139</v>
      </c>
      <c r="B219" s="171" t="s">
        <v>4</v>
      </c>
      <c r="C219" s="171" t="s">
        <v>76</v>
      </c>
      <c r="D219" s="190" t="s">
        <v>37</v>
      </c>
      <c r="E219" s="189" t="s">
        <v>25</v>
      </c>
      <c r="F219" s="172" t="s">
        <v>61</v>
      </c>
      <c r="G219" s="170">
        <v>42667</v>
      </c>
      <c r="H219" s="176" t="s">
        <v>336</v>
      </c>
      <c r="I219" s="188" t="s">
        <v>31</v>
      </c>
      <c r="J219" s="187" t="s">
        <v>32</v>
      </c>
      <c r="K219" s="186" t="s">
        <v>28</v>
      </c>
      <c r="L219" s="170">
        <v>42683</v>
      </c>
      <c r="M219" s="171" t="s">
        <v>22</v>
      </c>
      <c r="N219" s="193" t="s">
        <v>335</v>
      </c>
      <c r="O219" s="195" t="s">
        <v>340</v>
      </c>
      <c r="P219" s="170">
        <v>43115</v>
      </c>
      <c r="Q219" s="171" t="s">
        <v>339</v>
      </c>
      <c r="R219" s="17" t="s">
        <v>16</v>
      </c>
      <c r="S219" s="170">
        <v>43084</v>
      </c>
      <c r="T219" s="17" t="s">
        <v>113</v>
      </c>
      <c r="U219" s="169">
        <f>DAYS360(G219,L219,0)+1</f>
        <v>16</v>
      </c>
      <c r="V219" s="177" t="str">
        <f>IF(U219&gt;15,"Inoportuno",(IF(U219&lt;0,"No ha formulado PM","Oportuno")))</f>
        <v>Inoportuno</v>
      </c>
      <c r="W219" s="169">
        <f>DAYS360(P219,S219,0)+1</f>
        <v>-29</v>
      </c>
      <c r="X219" s="168"/>
    </row>
    <row r="220" spans="1:24" ht="56.25" hidden="1" customHeight="1" x14ac:dyDescent="0.2">
      <c r="A220" s="17"/>
      <c r="B220" s="171" t="s">
        <v>4</v>
      </c>
      <c r="C220" s="171" t="s">
        <v>76</v>
      </c>
      <c r="D220" s="215"/>
      <c r="E220" s="214"/>
      <c r="F220" s="172" t="s">
        <v>61</v>
      </c>
      <c r="G220" s="170">
        <v>42667</v>
      </c>
      <c r="H220" s="176" t="s">
        <v>336</v>
      </c>
      <c r="I220" s="213"/>
      <c r="J220" s="212"/>
      <c r="K220" s="223"/>
      <c r="L220" s="170">
        <v>42683</v>
      </c>
      <c r="M220" s="171" t="s">
        <v>21</v>
      </c>
      <c r="N220" s="193"/>
      <c r="O220" s="195" t="s">
        <v>338</v>
      </c>
      <c r="P220" s="170">
        <v>43115</v>
      </c>
      <c r="Q220" s="171" t="s">
        <v>337</v>
      </c>
      <c r="R220" s="17" t="s">
        <v>16</v>
      </c>
      <c r="S220" s="170">
        <v>43084</v>
      </c>
      <c r="T220" s="17" t="s">
        <v>332</v>
      </c>
      <c r="U220" s="169">
        <f>DAYS360(G220,L220,0)+1</f>
        <v>16</v>
      </c>
      <c r="V220" s="177" t="str">
        <f>IF(U220&gt;15,"Inoportuno",(IF(U220&lt;0,"No ha formulado PM","Oportuno")))</f>
        <v>Inoportuno</v>
      </c>
      <c r="W220" s="169">
        <f>DAYS360(P220,S220,0)+1</f>
        <v>-29</v>
      </c>
      <c r="X220" s="168"/>
    </row>
    <row r="221" spans="1:24" ht="56.25" hidden="1" customHeight="1" x14ac:dyDescent="0.2">
      <c r="A221" s="17"/>
      <c r="B221" s="171" t="s">
        <v>4</v>
      </c>
      <c r="C221" s="171" t="s">
        <v>76</v>
      </c>
      <c r="D221" s="185"/>
      <c r="E221" s="184"/>
      <c r="F221" s="172" t="s">
        <v>61</v>
      </c>
      <c r="G221" s="170">
        <v>42667</v>
      </c>
      <c r="H221" s="176" t="s">
        <v>336</v>
      </c>
      <c r="I221" s="182"/>
      <c r="J221" s="181"/>
      <c r="K221" s="180"/>
      <c r="L221" s="170">
        <v>42683</v>
      </c>
      <c r="M221" s="171" t="s">
        <v>20</v>
      </c>
      <c r="N221" s="171" t="s">
        <v>335</v>
      </c>
      <c r="O221" s="195" t="s">
        <v>334</v>
      </c>
      <c r="P221" s="170">
        <v>43115</v>
      </c>
      <c r="Q221" s="171" t="s">
        <v>333</v>
      </c>
      <c r="R221" s="17" t="s">
        <v>16</v>
      </c>
      <c r="S221" s="170">
        <v>43084</v>
      </c>
      <c r="T221" s="17" t="s">
        <v>332</v>
      </c>
      <c r="U221" s="169">
        <f>DAYS360(G219,L219,0)+1</f>
        <v>16</v>
      </c>
      <c r="V221" s="177" t="str">
        <f>IF(U221&gt;15,"Inoportuno",(IF(U221&lt;0,"No ha formulado PM","Oportuno")))</f>
        <v>Inoportuno</v>
      </c>
      <c r="W221" s="169">
        <f>DAYS360(P221,S221,0)+1</f>
        <v>-29</v>
      </c>
      <c r="X221" s="168"/>
    </row>
    <row r="222" spans="1:24" ht="56.25" hidden="1" customHeight="1" x14ac:dyDescent="0.2">
      <c r="A222" s="217">
        <f>+A219+1</f>
        <v>140</v>
      </c>
      <c r="B222" s="171" t="s">
        <v>4</v>
      </c>
      <c r="C222" s="171" t="s">
        <v>76</v>
      </c>
      <c r="D222" s="190" t="s">
        <v>37</v>
      </c>
      <c r="E222" s="189" t="s">
        <v>25</v>
      </c>
      <c r="F222" s="172" t="s">
        <v>61</v>
      </c>
      <c r="G222" s="170">
        <v>42667</v>
      </c>
      <c r="H222" s="176" t="s">
        <v>329</v>
      </c>
      <c r="I222" s="188" t="s">
        <v>31</v>
      </c>
      <c r="J222" s="187" t="s">
        <v>32</v>
      </c>
      <c r="K222" s="186" t="s">
        <v>28</v>
      </c>
      <c r="L222" s="170">
        <v>42683</v>
      </c>
      <c r="M222" s="171" t="s">
        <v>22</v>
      </c>
      <c r="N222" s="193" t="s">
        <v>95</v>
      </c>
      <c r="O222" s="195" t="s">
        <v>331</v>
      </c>
      <c r="P222" s="192">
        <v>42730</v>
      </c>
      <c r="Q222" s="193" t="s">
        <v>330</v>
      </c>
      <c r="R222" s="17" t="s">
        <v>16</v>
      </c>
      <c r="S222" s="170">
        <v>43084</v>
      </c>
      <c r="T222" s="17" t="s">
        <v>327</v>
      </c>
      <c r="U222" s="169">
        <f>DAYS360(G220,L220,0)+1</f>
        <v>16</v>
      </c>
      <c r="V222" s="177" t="str">
        <f>IF(U222&gt;15,"Inoportuno",(IF(U222&lt;0,"No ha formulado PM","Oportuno")))</f>
        <v>Inoportuno</v>
      </c>
      <c r="W222" s="169">
        <f>DAYS360(P222,S222,0)+1</f>
        <v>350</v>
      </c>
      <c r="X222" s="168"/>
    </row>
    <row r="223" spans="1:24" ht="56.25" hidden="1" customHeight="1" x14ac:dyDescent="0.2">
      <c r="A223" s="217"/>
      <c r="B223" s="171" t="s">
        <v>4</v>
      </c>
      <c r="C223" s="171" t="s">
        <v>76</v>
      </c>
      <c r="D223" s="185"/>
      <c r="E223" s="184"/>
      <c r="F223" s="172" t="s">
        <v>61</v>
      </c>
      <c r="G223" s="170">
        <v>42667</v>
      </c>
      <c r="H223" s="176" t="s">
        <v>329</v>
      </c>
      <c r="I223" s="182"/>
      <c r="J223" s="181"/>
      <c r="K223" s="180"/>
      <c r="L223" s="170">
        <v>42683</v>
      </c>
      <c r="M223" s="171" t="s">
        <v>21</v>
      </c>
      <c r="N223" s="193"/>
      <c r="O223" s="171" t="s">
        <v>328</v>
      </c>
      <c r="P223" s="192"/>
      <c r="Q223" s="193"/>
      <c r="R223" s="17" t="s">
        <v>16</v>
      </c>
      <c r="S223" s="170">
        <v>43084</v>
      </c>
      <c r="T223" s="17" t="s">
        <v>327</v>
      </c>
      <c r="U223" s="169">
        <f>DAYS360(G222,L222,0)+1</f>
        <v>16</v>
      </c>
      <c r="V223" s="177" t="str">
        <f>IF(U223&gt;15,"Inoportuno",(IF(U223&lt;0,"No ha formulado PM","Oportuno")))</f>
        <v>Inoportuno</v>
      </c>
      <c r="W223" s="169">
        <f>DAYS360(P223,S223,0)+1</f>
        <v>42466</v>
      </c>
      <c r="X223" s="168"/>
    </row>
    <row r="224" spans="1:24" ht="56.25" hidden="1" customHeight="1" x14ac:dyDescent="0.2">
      <c r="A224" s="17">
        <f>+A222+1</f>
        <v>141</v>
      </c>
      <c r="B224" s="171" t="s">
        <v>4</v>
      </c>
      <c r="C224" s="171" t="s">
        <v>76</v>
      </c>
      <c r="D224" s="179" t="s">
        <v>37</v>
      </c>
      <c r="E224" s="171" t="s">
        <v>25</v>
      </c>
      <c r="F224" s="172" t="s">
        <v>61</v>
      </c>
      <c r="G224" s="170">
        <v>42667</v>
      </c>
      <c r="H224" s="222" t="s">
        <v>326</v>
      </c>
      <c r="I224" s="172" t="s">
        <v>31</v>
      </c>
      <c r="J224" s="173" t="s">
        <v>32</v>
      </c>
      <c r="K224" s="17" t="s">
        <v>28</v>
      </c>
      <c r="L224" s="170">
        <v>42683</v>
      </c>
      <c r="M224" s="171" t="s">
        <v>22</v>
      </c>
      <c r="N224" s="171" t="s">
        <v>325</v>
      </c>
      <c r="O224" s="195" t="s">
        <v>324</v>
      </c>
      <c r="P224" s="170">
        <v>42683</v>
      </c>
      <c r="Q224" s="171" t="s">
        <v>323</v>
      </c>
      <c r="R224" s="17" t="s">
        <v>16</v>
      </c>
      <c r="S224" s="170">
        <v>42683</v>
      </c>
      <c r="T224" s="17" t="s">
        <v>322</v>
      </c>
      <c r="U224" s="169">
        <f>DAYS360(G224,L224,0)+1</f>
        <v>16</v>
      </c>
      <c r="V224" s="177" t="str">
        <f>IF(U224&gt;15,"Inoportuno",(IF(U224&lt;0,"No ha formulado PM","Oportuno")))</f>
        <v>Inoportuno</v>
      </c>
      <c r="W224" s="169">
        <f>DAYS360(P224,S224,0)+1</f>
        <v>1</v>
      </c>
      <c r="X224" s="168"/>
    </row>
    <row r="225" spans="1:24" ht="56.25" hidden="1" customHeight="1" x14ac:dyDescent="0.2">
      <c r="A225" s="17">
        <f>+A224+1</f>
        <v>142</v>
      </c>
      <c r="B225" s="171" t="s">
        <v>8</v>
      </c>
      <c r="C225" s="171" t="s">
        <v>55</v>
      </c>
      <c r="D225" s="179" t="s">
        <v>37</v>
      </c>
      <c r="E225" s="171" t="s">
        <v>25</v>
      </c>
      <c r="F225" s="172" t="s">
        <v>61</v>
      </c>
      <c r="G225" s="170">
        <v>42669</v>
      </c>
      <c r="H225" s="221" t="s">
        <v>321</v>
      </c>
      <c r="I225" s="172" t="s">
        <v>31</v>
      </c>
      <c r="J225" s="173" t="s">
        <v>32</v>
      </c>
      <c r="K225" s="17" t="s">
        <v>28</v>
      </c>
      <c r="L225" s="170">
        <v>42933</v>
      </c>
      <c r="M225" s="171" t="s">
        <v>21</v>
      </c>
      <c r="N225" s="171" t="s">
        <v>8</v>
      </c>
      <c r="O225" s="171" t="s">
        <v>320</v>
      </c>
      <c r="P225" s="170">
        <v>43100</v>
      </c>
      <c r="Q225" s="171" t="s">
        <v>319</v>
      </c>
      <c r="R225" s="17" t="s">
        <v>16</v>
      </c>
      <c r="S225" s="170">
        <v>43020</v>
      </c>
      <c r="T225" s="17" t="s">
        <v>318</v>
      </c>
      <c r="U225" s="169">
        <f>DAYS360(G225,L225,0)+1</f>
        <v>262</v>
      </c>
      <c r="V225" s="177" t="str">
        <f>IF(U225&gt;15,"Inoportuno",(IF(U225&lt;0,"No ha formulado PM","Oportuno")))</f>
        <v>Inoportuno</v>
      </c>
      <c r="W225" s="169">
        <f>DAYS360(P225,S225,0)+1</f>
        <v>-77</v>
      </c>
      <c r="X225" s="168"/>
    </row>
    <row r="226" spans="1:24" ht="56.25" customHeight="1" x14ac:dyDescent="0.2">
      <c r="A226" s="220">
        <f>+A225+1</f>
        <v>143</v>
      </c>
      <c r="B226" s="171" t="s">
        <v>7</v>
      </c>
      <c r="C226" s="171" t="s">
        <v>55</v>
      </c>
      <c r="D226" s="190" t="s">
        <v>37</v>
      </c>
      <c r="E226" s="189" t="s">
        <v>25</v>
      </c>
      <c r="F226" s="172" t="s">
        <v>90</v>
      </c>
      <c r="G226" s="170">
        <v>42734</v>
      </c>
      <c r="H226" s="219" t="s">
        <v>314</v>
      </c>
      <c r="I226" s="188" t="s">
        <v>31</v>
      </c>
      <c r="J226" s="187" t="s">
        <v>32</v>
      </c>
      <c r="K226" s="206" t="s">
        <v>28</v>
      </c>
      <c r="L226" s="170">
        <v>42978</v>
      </c>
      <c r="M226" s="171" t="s">
        <v>21</v>
      </c>
      <c r="N226" s="171" t="s">
        <v>313</v>
      </c>
      <c r="O226" s="171" t="s">
        <v>317</v>
      </c>
      <c r="P226" s="170">
        <v>43099</v>
      </c>
      <c r="Q226" s="171" t="s">
        <v>316</v>
      </c>
      <c r="R226" s="17" t="s">
        <v>16</v>
      </c>
      <c r="S226" s="170">
        <v>42962</v>
      </c>
      <c r="T226" s="17" t="s">
        <v>315</v>
      </c>
      <c r="U226" s="169">
        <f>DAYS360(G226,L226,0)+1</f>
        <v>241</v>
      </c>
      <c r="V226" s="177" t="str">
        <f>IF(U226&gt;15,"Inoportuno",(IF(U226&lt;0,"No ha formulado PM","Oportuno")))</f>
        <v>Inoportuno</v>
      </c>
      <c r="W226" s="169">
        <f>DAYS360(P226,S226,0)+1</f>
        <v>-134</v>
      </c>
      <c r="X226" s="205" t="s">
        <v>208</v>
      </c>
    </row>
    <row r="227" spans="1:24" ht="56.25" customHeight="1" x14ac:dyDescent="0.2">
      <c r="A227" s="220"/>
      <c r="B227" s="171" t="s">
        <v>7</v>
      </c>
      <c r="C227" s="171" t="s">
        <v>55</v>
      </c>
      <c r="D227" s="185"/>
      <c r="E227" s="184"/>
      <c r="F227" s="172" t="s">
        <v>90</v>
      </c>
      <c r="G227" s="170">
        <v>42734</v>
      </c>
      <c r="H227" s="219" t="s">
        <v>314</v>
      </c>
      <c r="I227" s="182"/>
      <c r="J227" s="181"/>
      <c r="K227" s="206" t="s">
        <v>28</v>
      </c>
      <c r="L227" s="170">
        <v>42978</v>
      </c>
      <c r="M227" s="171" t="s">
        <v>22</v>
      </c>
      <c r="N227" s="171" t="s">
        <v>313</v>
      </c>
      <c r="O227" s="207" t="s">
        <v>312</v>
      </c>
      <c r="P227" s="170">
        <v>43099</v>
      </c>
      <c r="Q227" s="171" t="s">
        <v>311</v>
      </c>
      <c r="R227" s="17" t="s">
        <v>16</v>
      </c>
      <c r="S227" s="170">
        <v>42962</v>
      </c>
      <c r="T227" s="17" t="s">
        <v>239</v>
      </c>
      <c r="U227" s="169">
        <f>DAYS360(G227,L227,0)+1</f>
        <v>241</v>
      </c>
      <c r="V227" s="177" t="str">
        <f>IF(U227&gt;15,"Inoportuno",(IF(U227&lt;0,"No ha formulado PM","Oportuno")))</f>
        <v>Inoportuno</v>
      </c>
      <c r="W227" s="169">
        <f>DAYS360(P227,S227,0)+1</f>
        <v>-134</v>
      </c>
      <c r="X227" s="205" t="s">
        <v>208</v>
      </c>
    </row>
    <row r="228" spans="1:24" ht="56.25" customHeight="1" x14ac:dyDescent="0.2">
      <c r="A228" s="17">
        <v>144</v>
      </c>
      <c r="B228" s="171" t="s">
        <v>7</v>
      </c>
      <c r="C228" s="171" t="s">
        <v>62</v>
      </c>
      <c r="D228" s="190" t="s">
        <v>37</v>
      </c>
      <c r="E228" s="189" t="s">
        <v>25</v>
      </c>
      <c r="F228" s="172" t="s">
        <v>90</v>
      </c>
      <c r="G228" s="170">
        <v>42734</v>
      </c>
      <c r="H228" s="206" t="s">
        <v>307</v>
      </c>
      <c r="I228" s="188" t="s">
        <v>31</v>
      </c>
      <c r="J228" s="187" t="s">
        <v>33</v>
      </c>
      <c r="K228" s="203" t="s">
        <v>28</v>
      </c>
      <c r="L228" s="170">
        <v>42704</v>
      </c>
      <c r="M228" s="171" t="s">
        <v>22</v>
      </c>
      <c r="N228" s="171" t="s">
        <v>293</v>
      </c>
      <c r="O228" s="207" t="s">
        <v>310</v>
      </c>
      <c r="P228" s="170">
        <v>43100</v>
      </c>
      <c r="Q228" s="193" t="s">
        <v>309</v>
      </c>
      <c r="R228" s="17" t="s">
        <v>17</v>
      </c>
      <c r="S228" s="170"/>
      <c r="T228" s="17"/>
      <c r="U228" s="169">
        <f>DAYS360(G228,L228,0)+1</f>
        <v>-29</v>
      </c>
      <c r="V228" s="177" t="str">
        <f>IF(U228&gt;15,"Inoportuno",(IF(U228&lt;0,"No ha formulado PM","Oportuno")))</f>
        <v>No ha formulado PM</v>
      </c>
      <c r="W228" s="169">
        <f>DAYS360(P228,S228,0)+1</f>
        <v>-42479</v>
      </c>
      <c r="X228" s="205" t="s">
        <v>208</v>
      </c>
    </row>
    <row r="229" spans="1:24" ht="56.25" customHeight="1" x14ac:dyDescent="0.2">
      <c r="A229" s="17"/>
      <c r="B229" s="171" t="s">
        <v>7</v>
      </c>
      <c r="C229" s="171" t="s">
        <v>62</v>
      </c>
      <c r="D229" s="215"/>
      <c r="E229" s="214"/>
      <c r="F229" s="172" t="s">
        <v>90</v>
      </c>
      <c r="G229" s="170">
        <v>42734</v>
      </c>
      <c r="H229" s="206" t="s">
        <v>307</v>
      </c>
      <c r="I229" s="213"/>
      <c r="J229" s="212"/>
      <c r="K229" s="211"/>
      <c r="L229" s="170">
        <v>42704</v>
      </c>
      <c r="M229" s="171" t="s">
        <v>21</v>
      </c>
      <c r="N229" s="171" t="s">
        <v>293</v>
      </c>
      <c r="O229" s="218" t="s">
        <v>308</v>
      </c>
      <c r="P229" s="170">
        <v>43100</v>
      </c>
      <c r="Q229" s="193"/>
      <c r="R229" s="17" t="s">
        <v>17</v>
      </c>
      <c r="S229" s="170"/>
      <c r="T229" s="17"/>
      <c r="U229" s="169">
        <f>DAYS360(G229,L229,0)+1</f>
        <v>-29</v>
      </c>
      <c r="V229" s="177" t="str">
        <f>IF(U229&gt;15,"Inoportuno",(IF(U229&lt;0,"No ha formulado PM","Oportuno")))</f>
        <v>No ha formulado PM</v>
      </c>
      <c r="W229" s="169">
        <f>DAYS360(P229,S229,0)+1</f>
        <v>-42479</v>
      </c>
      <c r="X229" s="205" t="s">
        <v>208</v>
      </c>
    </row>
    <row r="230" spans="1:24" ht="56.25" customHeight="1" x14ac:dyDescent="0.2">
      <c r="A230" s="17"/>
      <c r="B230" s="171" t="s">
        <v>7</v>
      </c>
      <c r="C230" s="171" t="s">
        <v>62</v>
      </c>
      <c r="D230" s="185"/>
      <c r="E230" s="184"/>
      <c r="F230" s="172" t="s">
        <v>90</v>
      </c>
      <c r="G230" s="170">
        <v>42734</v>
      </c>
      <c r="H230" s="206" t="s">
        <v>307</v>
      </c>
      <c r="I230" s="182"/>
      <c r="J230" s="181"/>
      <c r="K230" s="199"/>
      <c r="L230" s="170">
        <v>42704</v>
      </c>
      <c r="M230" s="171" t="s">
        <v>21</v>
      </c>
      <c r="N230" s="171" t="s">
        <v>293</v>
      </c>
      <c r="O230" s="218" t="s">
        <v>306</v>
      </c>
      <c r="P230" s="170">
        <v>43100</v>
      </c>
      <c r="Q230" s="193"/>
      <c r="R230" s="17" t="s">
        <v>17</v>
      </c>
      <c r="S230" s="170"/>
      <c r="T230" s="17"/>
      <c r="U230" s="169">
        <f>DAYS360(G230,L230,0)+1</f>
        <v>-29</v>
      </c>
      <c r="V230" s="177" t="str">
        <f>IF(U230&gt;15,"Inoportuno",(IF(U230&lt;0,"No ha formulado PM","Oportuno")))</f>
        <v>No ha formulado PM</v>
      </c>
      <c r="W230" s="169">
        <f>DAYS360(P230,S230,0)+1</f>
        <v>-42479</v>
      </c>
      <c r="X230" s="205" t="s">
        <v>208</v>
      </c>
    </row>
    <row r="231" spans="1:24" ht="56.25" customHeight="1" x14ac:dyDescent="0.2">
      <c r="A231" s="17">
        <v>145</v>
      </c>
      <c r="B231" s="171" t="s">
        <v>305</v>
      </c>
      <c r="C231" s="171" t="s">
        <v>62</v>
      </c>
      <c r="D231" s="179" t="s">
        <v>37</v>
      </c>
      <c r="E231" s="171" t="s">
        <v>25</v>
      </c>
      <c r="F231" s="172" t="s">
        <v>90</v>
      </c>
      <c r="G231" s="170">
        <v>42734</v>
      </c>
      <c r="H231" s="206" t="s">
        <v>304</v>
      </c>
      <c r="I231" s="172" t="s">
        <v>31</v>
      </c>
      <c r="J231" s="173" t="s">
        <v>32</v>
      </c>
      <c r="K231" s="206" t="s">
        <v>28</v>
      </c>
      <c r="L231" s="170">
        <v>42704</v>
      </c>
      <c r="M231" s="171" t="s">
        <v>22</v>
      </c>
      <c r="N231" s="171" t="s">
        <v>95</v>
      </c>
      <c r="O231" s="218" t="s">
        <v>303</v>
      </c>
      <c r="P231" s="170">
        <v>42978</v>
      </c>
      <c r="Q231" s="171" t="s">
        <v>302</v>
      </c>
      <c r="R231" s="17" t="s">
        <v>16</v>
      </c>
      <c r="S231" s="170">
        <v>42962</v>
      </c>
      <c r="T231" s="17" t="s">
        <v>259</v>
      </c>
      <c r="U231" s="169">
        <f>DAYS360(G231,L231,0)+1</f>
        <v>-29</v>
      </c>
      <c r="V231" s="177" t="str">
        <f>IF(U231&gt;15,"Inoportuno",(IF(U231&lt;0,"No ha formulado PM","Oportuno")))</f>
        <v>No ha formulado PM</v>
      </c>
      <c r="W231" s="169">
        <f>DAYS360(P231,S231,0)+1</f>
        <v>-14</v>
      </c>
      <c r="X231" s="205" t="s">
        <v>208</v>
      </c>
    </row>
    <row r="232" spans="1:24" ht="88.5" customHeight="1" x14ac:dyDescent="0.2">
      <c r="A232" s="17">
        <v>146</v>
      </c>
      <c r="B232" s="171" t="s">
        <v>7</v>
      </c>
      <c r="C232" s="171" t="s">
        <v>62</v>
      </c>
      <c r="D232" s="190" t="s">
        <v>37</v>
      </c>
      <c r="E232" s="189" t="s">
        <v>25</v>
      </c>
      <c r="F232" s="172" t="s">
        <v>90</v>
      </c>
      <c r="G232" s="170">
        <v>42734</v>
      </c>
      <c r="H232" s="206" t="s">
        <v>300</v>
      </c>
      <c r="I232" s="188" t="s">
        <v>31</v>
      </c>
      <c r="J232" s="187" t="s">
        <v>33</v>
      </c>
      <c r="K232" s="203" t="s">
        <v>28</v>
      </c>
      <c r="L232" s="170">
        <v>42704</v>
      </c>
      <c r="M232" s="171" t="s">
        <v>22</v>
      </c>
      <c r="N232" s="171" t="s">
        <v>293</v>
      </c>
      <c r="O232" s="218" t="s">
        <v>296</v>
      </c>
      <c r="P232" s="170">
        <v>43008</v>
      </c>
      <c r="Q232" s="193" t="s">
        <v>301</v>
      </c>
      <c r="R232" s="17" t="s">
        <v>17</v>
      </c>
      <c r="S232" s="170"/>
      <c r="T232" s="17"/>
      <c r="U232" s="169">
        <f>DAYS360(G232,L232,0)+1</f>
        <v>-29</v>
      </c>
      <c r="V232" s="177" t="str">
        <f>IF(U232&gt;15,"Inoportuno",(IF(U232&lt;0,"No ha formulado PM","Oportuno")))</f>
        <v>No ha formulado PM</v>
      </c>
      <c r="W232" s="169">
        <f>DAYS360(P232,S232,0)+1</f>
        <v>-42389</v>
      </c>
      <c r="X232" s="205" t="s">
        <v>208</v>
      </c>
    </row>
    <row r="233" spans="1:24" ht="93" customHeight="1" x14ac:dyDescent="0.2">
      <c r="A233" s="17"/>
      <c r="B233" s="171" t="s">
        <v>7</v>
      </c>
      <c r="C233" s="171" t="s">
        <v>62</v>
      </c>
      <c r="D233" s="185"/>
      <c r="E233" s="184"/>
      <c r="F233" s="172" t="s">
        <v>90</v>
      </c>
      <c r="G233" s="170">
        <v>42734</v>
      </c>
      <c r="H233" s="206" t="s">
        <v>300</v>
      </c>
      <c r="I233" s="182"/>
      <c r="J233" s="181"/>
      <c r="K233" s="199"/>
      <c r="L233" s="170">
        <v>42704</v>
      </c>
      <c r="M233" s="171" t="s">
        <v>21</v>
      </c>
      <c r="N233" s="171" t="s">
        <v>293</v>
      </c>
      <c r="O233" s="218" t="s">
        <v>292</v>
      </c>
      <c r="P233" s="170">
        <v>43008</v>
      </c>
      <c r="Q233" s="193"/>
      <c r="R233" s="17" t="s">
        <v>17</v>
      </c>
      <c r="S233" s="170"/>
      <c r="T233" s="17"/>
      <c r="U233" s="169">
        <f>DAYS360(G233,L233,0)+1</f>
        <v>-29</v>
      </c>
      <c r="V233" s="177" t="str">
        <f>IF(U233&gt;15,"Inoportuno",(IF(U233&lt;0,"No ha formulado PM","Oportuno")))</f>
        <v>No ha formulado PM</v>
      </c>
      <c r="W233" s="169">
        <f>DAYS360(P233,S233,0)+1</f>
        <v>-42389</v>
      </c>
      <c r="X233" s="205" t="s">
        <v>208</v>
      </c>
    </row>
    <row r="234" spans="1:24" ht="91.5" customHeight="1" x14ac:dyDescent="0.2">
      <c r="A234" s="17">
        <v>147</v>
      </c>
      <c r="B234" s="171" t="s">
        <v>7</v>
      </c>
      <c r="C234" s="171" t="s">
        <v>62</v>
      </c>
      <c r="D234" s="190" t="s">
        <v>37</v>
      </c>
      <c r="E234" s="189" t="s">
        <v>25</v>
      </c>
      <c r="F234" s="172" t="s">
        <v>90</v>
      </c>
      <c r="G234" s="170">
        <v>42734</v>
      </c>
      <c r="H234" s="206" t="s">
        <v>298</v>
      </c>
      <c r="I234" s="188" t="s">
        <v>31</v>
      </c>
      <c r="J234" s="187" t="s">
        <v>33</v>
      </c>
      <c r="K234" s="203" t="s">
        <v>28</v>
      </c>
      <c r="L234" s="170">
        <v>42704</v>
      </c>
      <c r="M234" s="171" t="s">
        <v>22</v>
      </c>
      <c r="N234" s="171" t="s">
        <v>293</v>
      </c>
      <c r="O234" s="218" t="s">
        <v>296</v>
      </c>
      <c r="P234" s="170">
        <v>43008</v>
      </c>
      <c r="Q234" s="193" t="s">
        <v>299</v>
      </c>
      <c r="R234" s="17" t="s">
        <v>17</v>
      </c>
      <c r="S234" s="170"/>
      <c r="T234" s="17"/>
      <c r="U234" s="169">
        <f>DAYS360(G234,L234,0)+1</f>
        <v>-29</v>
      </c>
      <c r="V234" s="177" t="str">
        <f>IF(U234&gt;15,"Inoportuno",(IF(U234&lt;0,"No ha formulado PM","Oportuno")))</f>
        <v>No ha formulado PM</v>
      </c>
      <c r="W234" s="169">
        <f>DAYS360(P234,S234,0)+1</f>
        <v>-42389</v>
      </c>
      <c r="X234" s="205" t="s">
        <v>208</v>
      </c>
    </row>
    <row r="235" spans="1:24" ht="76.5" customHeight="1" x14ac:dyDescent="0.2">
      <c r="A235" s="17"/>
      <c r="B235" s="171" t="s">
        <v>7</v>
      </c>
      <c r="C235" s="171" t="s">
        <v>62</v>
      </c>
      <c r="D235" s="185"/>
      <c r="E235" s="184"/>
      <c r="F235" s="172" t="s">
        <v>90</v>
      </c>
      <c r="G235" s="170">
        <v>42734</v>
      </c>
      <c r="H235" s="206" t="s">
        <v>298</v>
      </c>
      <c r="I235" s="182"/>
      <c r="J235" s="181"/>
      <c r="K235" s="199"/>
      <c r="L235" s="170">
        <v>42704</v>
      </c>
      <c r="M235" s="171" t="s">
        <v>21</v>
      </c>
      <c r="N235" s="171" t="s">
        <v>293</v>
      </c>
      <c r="O235" s="218" t="s">
        <v>292</v>
      </c>
      <c r="P235" s="170">
        <v>43008</v>
      </c>
      <c r="Q235" s="193"/>
      <c r="R235" s="17" t="s">
        <v>17</v>
      </c>
      <c r="S235" s="170"/>
      <c r="T235" s="17"/>
      <c r="U235" s="169">
        <f>DAYS360(G235,L235,0)+1</f>
        <v>-29</v>
      </c>
      <c r="V235" s="177" t="str">
        <f>IF(U235&gt;15,"Inoportuno",(IF(U235&lt;0,"No ha formulado PM","Oportuno")))</f>
        <v>No ha formulado PM</v>
      </c>
      <c r="W235" s="169">
        <f>DAYS360(P235,S235,0)+1</f>
        <v>-42389</v>
      </c>
      <c r="X235" s="205" t="s">
        <v>208</v>
      </c>
    </row>
    <row r="236" spans="1:24" ht="56.25" customHeight="1" x14ac:dyDescent="0.2">
      <c r="A236" s="17">
        <v>148</v>
      </c>
      <c r="B236" s="171" t="s">
        <v>7</v>
      </c>
      <c r="C236" s="171" t="s">
        <v>62</v>
      </c>
      <c r="D236" s="190" t="s">
        <v>37</v>
      </c>
      <c r="E236" s="189" t="s">
        <v>25</v>
      </c>
      <c r="F236" s="172" t="s">
        <v>90</v>
      </c>
      <c r="G236" s="170">
        <v>42734</v>
      </c>
      <c r="H236" s="206" t="s">
        <v>294</v>
      </c>
      <c r="I236" s="188" t="s">
        <v>31</v>
      </c>
      <c r="J236" s="187" t="s">
        <v>33</v>
      </c>
      <c r="K236" s="203" t="s">
        <v>28</v>
      </c>
      <c r="L236" s="170">
        <v>42704</v>
      </c>
      <c r="M236" s="171" t="s">
        <v>22</v>
      </c>
      <c r="N236" s="171" t="s">
        <v>297</v>
      </c>
      <c r="O236" s="218" t="s">
        <v>296</v>
      </c>
      <c r="P236" s="170">
        <v>43008</v>
      </c>
      <c r="Q236" s="193" t="s">
        <v>295</v>
      </c>
      <c r="R236" s="17" t="s">
        <v>17</v>
      </c>
      <c r="S236" s="170"/>
      <c r="T236" s="17"/>
      <c r="U236" s="169">
        <f>DAYS360(G236,L236,0)+1</f>
        <v>-29</v>
      </c>
      <c r="V236" s="177"/>
      <c r="W236" s="169">
        <f>DAYS360(P236,S236,0)+1</f>
        <v>-42389</v>
      </c>
      <c r="X236" s="205" t="s">
        <v>208</v>
      </c>
    </row>
    <row r="237" spans="1:24" ht="56.25" customHeight="1" x14ac:dyDescent="0.2">
      <c r="A237" s="17"/>
      <c r="B237" s="171" t="s">
        <v>7</v>
      </c>
      <c r="C237" s="171" t="s">
        <v>62</v>
      </c>
      <c r="D237" s="185"/>
      <c r="E237" s="184"/>
      <c r="F237" s="172" t="s">
        <v>90</v>
      </c>
      <c r="G237" s="170">
        <v>42734</v>
      </c>
      <c r="H237" s="206" t="s">
        <v>294</v>
      </c>
      <c r="I237" s="182"/>
      <c r="J237" s="181"/>
      <c r="K237" s="199"/>
      <c r="L237" s="170">
        <v>42704</v>
      </c>
      <c r="M237" s="171" t="s">
        <v>21</v>
      </c>
      <c r="N237" s="171" t="s">
        <v>293</v>
      </c>
      <c r="O237" s="218" t="s">
        <v>292</v>
      </c>
      <c r="P237" s="170">
        <v>43008</v>
      </c>
      <c r="Q237" s="193"/>
      <c r="R237" s="17" t="s">
        <v>17</v>
      </c>
      <c r="S237" s="170"/>
      <c r="T237" s="17"/>
      <c r="U237" s="169">
        <f>DAYS360(G237,L237,0)+1</f>
        <v>-29</v>
      </c>
      <c r="V237" s="177" t="str">
        <f>IF(U237&gt;15,"Inoportuno",(IF(U237&lt;0,"No ha formulado PM","Oportuno")))</f>
        <v>No ha formulado PM</v>
      </c>
      <c r="W237" s="169"/>
      <c r="X237" s="168"/>
    </row>
    <row r="238" spans="1:24" ht="56.25" customHeight="1" x14ac:dyDescent="0.2">
      <c r="A238" s="17">
        <v>149</v>
      </c>
      <c r="B238" s="171" t="s">
        <v>7</v>
      </c>
      <c r="C238" s="171" t="s">
        <v>62</v>
      </c>
      <c r="D238" s="190" t="s">
        <v>37</v>
      </c>
      <c r="E238" s="189" t="s">
        <v>25</v>
      </c>
      <c r="F238" s="172" t="s">
        <v>90</v>
      </c>
      <c r="G238" s="170">
        <v>42734</v>
      </c>
      <c r="H238" s="206" t="s">
        <v>289</v>
      </c>
      <c r="I238" s="188" t="s">
        <v>31</v>
      </c>
      <c r="J238" s="187" t="s">
        <v>32</v>
      </c>
      <c r="K238" s="203" t="s">
        <v>28</v>
      </c>
      <c r="L238" s="170">
        <v>42776</v>
      </c>
      <c r="M238" s="171" t="s">
        <v>22</v>
      </c>
      <c r="N238" s="171" t="s">
        <v>211</v>
      </c>
      <c r="O238" s="218" t="s">
        <v>291</v>
      </c>
      <c r="P238" s="170">
        <v>43100</v>
      </c>
      <c r="Q238" s="193" t="s">
        <v>290</v>
      </c>
      <c r="R238" s="17" t="s">
        <v>16</v>
      </c>
      <c r="S238" s="170"/>
      <c r="T238" s="17"/>
      <c r="U238" s="169">
        <f>DAYS360(G238,L238,0)+1</f>
        <v>41</v>
      </c>
      <c r="V238" s="177"/>
      <c r="W238" s="169">
        <f>DAYS360(P238,S238,0)+1</f>
        <v>-42479</v>
      </c>
      <c r="X238" s="205" t="s">
        <v>208</v>
      </c>
    </row>
    <row r="239" spans="1:24" ht="56.25" customHeight="1" x14ac:dyDescent="0.2">
      <c r="A239" s="17"/>
      <c r="B239" s="171" t="s">
        <v>7</v>
      </c>
      <c r="C239" s="171" t="s">
        <v>62</v>
      </c>
      <c r="D239" s="185"/>
      <c r="E239" s="184"/>
      <c r="F239" s="172" t="s">
        <v>90</v>
      </c>
      <c r="G239" s="170">
        <v>42734</v>
      </c>
      <c r="H239" s="206" t="s">
        <v>289</v>
      </c>
      <c r="I239" s="182"/>
      <c r="J239" s="181"/>
      <c r="K239" s="199"/>
      <c r="L239" s="170">
        <v>42704</v>
      </c>
      <c r="M239" s="171" t="s">
        <v>21</v>
      </c>
      <c r="N239" s="171" t="s">
        <v>288</v>
      </c>
      <c r="O239" s="218" t="s">
        <v>287</v>
      </c>
      <c r="P239" s="170">
        <v>43100</v>
      </c>
      <c r="Q239" s="193"/>
      <c r="R239" s="17" t="s">
        <v>16</v>
      </c>
      <c r="S239" s="170">
        <v>43096</v>
      </c>
      <c r="T239" s="17" t="s">
        <v>116</v>
      </c>
      <c r="U239" s="169">
        <f>DAYS360(G239,L239,0)+1</f>
        <v>-29</v>
      </c>
      <c r="V239" s="177" t="str">
        <f>IF(U239&gt;15,"Inoportuno",(IF(U239&lt;0,"No ha formulado PM","Oportuno")))</f>
        <v>No ha formulado PM</v>
      </c>
      <c r="W239" s="169"/>
      <c r="X239" s="168"/>
    </row>
    <row r="240" spans="1:24" ht="56.25" customHeight="1" x14ac:dyDescent="0.2">
      <c r="A240" s="17">
        <v>150</v>
      </c>
      <c r="B240" s="171" t="s">
        <v>7</v>
      </c>
      <c r="C240" s="171" t="s">
        <v>62</v>
      </c>
      <c r="D240" s="179" t="s">
        <v>37</v>
      </c>
      <c r="E240" s="171" t="s">
        <v>25</v>
      </c>
      <c r="F240" s="172" t="s">
        <v>90</v>
      </c>
      <c r="G240" s="170">
        <v>42734</v>
      </c>
      <c r="H240" s="206" t="s">
        <v>286</v>
      </c>
      <c r="I240" s="172" t="s">
        <v>31</v>
      </c>
      <c r="J240" s="173" t="s">
        <v>32</v>
      </c>
      <c r="K240" s="206" t="s">
        <v>28</v>
      </c>
      <c r="L240" s="170">
        <v>42704</v>
      </c>
      <c r="M240" s="171" t="s">
        <v>22</v>
      </c>
      <c r="N240" s="171" t="s">
        <v>211</v>
      </c>
      <c r="O240" s="216" t="s">
        <v>285</v>
      </c>
      <c r="P240" s="170">
        <v>42858</v>
      </c>
      <c r="Q240" s="171" t="s">
        <v>284</v>
      </c>
      <c r="R240" s="17" t="s">
        <v>16</v>
      </c>
      <c r="S240" s="170">
        <v>42962</v>
      </c>
      <c r="T240" s="17" t="s">
        <v>283</v>
      </c>
      <c r="U240" s="169">
        <f>DAYS360(G240,L240,0)+1</f>
        <v>-29</v>
      </c>
      <c r="V240" s="177" t="str">
        <f>IF(U240&gt;15,"Inoportuno",(IF(U240&lt;0,"No ha formulado PM","Oportuno")))</f>
        <v>No ha formulado PM</v>
      </c>
      <c r="W240" s="169">
        <f>DAYS360(P240,S240,0)+1</f>
        <v>103</v>
      </c>
      <c r="X240" s="205" t="s">
        <v>208</v>
      </c>
    </row>
    <row r="241" spans="1:24" ht="56.25" customHeight="1" x14ac:dyDescent="0.2">
      <c r="A241" s="17">
        <v>151</v>
      </c>
      <c r="B241" s="171" t="s">
        <v>7</v>
      </c>
      <c r="C241" s="171" t="s">
        <v>62</v>
      </c>
      <c r="D241" s="179" t="s">
        <v>37</v>
      </c>
      <c r="E241" s="171" t="s">
        <v>25</v>
      </c>
      <c r="F241" s="172" t="s">
        <v>90</v>
      </c>
      <c r="G241" s="170">
        <v>42734</v>
      </c>
      <c r="H241" s="206" t="s">
        <v>282</v>
      </c>
      <c r="I241" s="172" t="s">
        <v>31</v>
      </c>
      <c r="J241" s="173" t="s">
        <v>32</v>
      </c>
      <c r="K241" s="206" t="s">
        <v>28</v>
      </c>
      <c r="L241" s="170">
        <v>42704</v>
      </c>
      <c r="M241" s="171" t="s">
        <v>22</v>
      </c>
      <c r="N241" s="171" t="s">
        <v>211</v>
      </c>
      <c r="O241" s="216" t="s">
        <v>269</v>
      </c>
      <c r="P241" s="170">
        <v>42858</v>
      </c>
      <c r="Q241" s="171" t="s">
        <v>281</v>
      </c>
      <c r="R241" s="17" t="s">
        <v>16</v>
      </c>
      <c r="S241" s="170">
        <v>42962</v>
      </c>
      <c r="T241" s="17" t="s">
        <v>280</v>
      </c>
      <c r="U241" s="169">
        <f>DAYS360(G241,L241,0)+1</f>
        <v>-29</v>
      </c>
      <c r="V241" s="177" t="str">
        <f>IF(U241&gt;15,"Inoportuno",(IF(U241&lt;0,"No ha formulado PM","Oportuno")))</f>
        <v>No ha formulado PM</v>
      </c>
      <c r="W241" s="169">
        <f>DAYS360(P241,S241,0)+1</f>
        <v>103</v>
      </c>
      <c r="X241" s="205" t="s">
        <v>208</v>
      </c>
    </row>
    <row r="242" spans="1:24" ht="56.25" customHeight="1" x14ac:dyDescent="0.2">
      <c r="A242" s="17">
        <v>152</v>
      </c>
      <c r="B242" s="171" t="s">
        <v>7</v>
      </c>
      <c r="C242" s="171" t="s">
        <v>62</v>
      </c>
      <c r="D242" s="179" t="s">
        <v>37</v>
      </c>
      <c r="E242" s="171" t="s">
        <v>25</v>
      </c>
      <c r="F242" s="172" t="s">
        <v>90</v>
      </c>
      <c r="G242" s="170">
        <v>42734</v>
      </c>
      <c r="H242" s="206" t="s">
        <v>279</v>
      </c>
      <c r="I242" s="172" t="s">
        <v>31</v>
      </c>
      <c r="J242" s="173" t="s">
        <v>33</v>
      </c>
      <c r="K242" s="206" t="s">
        <v>28</v>
      </c>
      <c r="L242" s="170">
        <v>42704</v>
      </c>
      <c r="M242" s="171" t="s">
        <v>22</v>
      </c>
      <c r="N242" s="171" t="s">
        <v>273</v>
      </c>
      <c r="O242" s="216" t="s">
        <v>278</v>
      </c>
      <c r="P242" s="170">
        <v>43008</v>
      </c>
      <c r="Q242" s="171" t="s">
        <v>277</v>
      </c>
      <c r="R242" s="17" t="s">
        <v>17</v>
      </c>
      <c r="S242" s="170"/>
      <c r="T242" s="17"/>
      <c r="U242" s="169">
        <f>DAYS360(G242,L242,0)+1</f>
        <v>-29</v>
      </c>
      <c r="V242" s="177" t="str">
        <f>IF(U242&gt;15,"Inoportuno",(IF(U242&lt;0,"No ha formulado PM","Oportuno")))</f>
        <v>No ha formulado PM</v>
      </c>
      <c r="W242" s="169">
        <f>DAYS360(P242,S242,0)+1</f>
        <v>-42389</v>
      </c>
      <c r="X242" s="205" t="s">
        <v>208</v>
      </c>
    </row>
    <row r="243" spans="1:24" ht="56.25" customHeight="1" x14ac:dyDescent="0.2">
      <c r="A243" s="17">
        <v>153</v>
      </c>
      <c r="B243" s="171" t="s">
        <v>7</v>
      </c>
      <c r="C243" s="171" t="s">
        <v>62</v>
      </c>
      <c r="D243" s="190" t="s">
        <v>37</v>
      </c>
      <c r="E243" s="189" t="s">
        <v>25</v>
      </c>
      <c r="F243" s="172" t="s">
        <v>90</v>
      </c>
      <c r="G243" s="170">
        <v>42734</v>
      </c>
      <c r="H243" s="206" t="s">
        <v>274</v>
      </c>
      <c r="I243" s="188" t="s">
        <v>31</v>
      </c>
      <c r="J243" s="187" t="s">
        <v>33</v>
      </c>
      <c r="K243" s="203" t="s">
        <v>28</v>
      </c>
      <c r="L243" s="170">
        <v>42704</v>
      </c>
      <c r="M243" s="171" t="s">
        <v>22</v>
      </c>
      <c r="N243" s="171" t="s">
        <v>273</v>
      </c>
      <c r="O243" s="216" t="s">
        <v>276</v>
      </c>
      <c r="P243" s="170">
        <v>43100</v>
      </c>
      <c r="Q243" s="193" t="s">
        <v>275</v>
      </c>
      <c r="R243" s="17" t="s">
        <v>17</v>
      </c>
      <c r="S243" s="170"/>
      <c r="T243" s="17"/>
      <c r="U243" s="169">
        <f>DAYS360(G243,L243,0)+1</f>
        <v>-29</v>
      </c>
      <c r="V243" s="177" t="str">
        <f>IF(U243&gt;15,"Inoportuno",(IF(U243&lt;0,"No ha formulado PM","Oportuno")))</f>
        <v>No ha formulado PM</v>
      </c>
      <c r="W243" s="169">
        <f>DAYS360(P243,S243,0)+1</f>
        <v>-42479</v>
      </c>
      <c r="X243" s="205" t="s">
        <v>208</v>
      </c>
    </row>
    <row r="244" spans="1:24" ht="56.25" customHeight="1" x14ac:dyDescent="0.2">
      <c r="A244" s="17"/>
      <c r="B244" s="171" t="s">
        <v>7</v>
      </c>
      <c r="C244" s="171" t="s">
        <v>62</v>
      </c>
      <c r="D244" s="185"/>
      <c r="E244" s="184"/>
      <c r="F244" s="172" t="s">
        <v>90</v>
      </c>
      <c r="G244" s="170">
        <v>42734</v>
      </c>
      <c r="H244" s="206" t="s">
        <v>274</v>
      </c>
      <c r="I244" s="182"/>
      <c r="J244" s="181"/>
      <c r="K244" s="199"/>
      <c r="L244" s="170">
        <v>42704</v>
      </c>
      <c r="M244" s="171" t="s">
        <v>21</v>
      </c>
      <c r="N244" s="171" t="s">
        <v>273</v>
      </c>
      <c r="O244" s="216" t="s">
        <v>272</v>
      </c>
      <c r="P244" s="170">
        <v>43100</v>
      </c>
      <c r="Q244" s="193"/>
      <c r="R244" s="17" t="s">
        <v>17</v>
      </c>
      <c r="S244" s="170"/>
      <c r="T244" s="17"/>
      <c r="U244" s="169">
        <f>DAYS360(G244,L244,0)+1</f>
        <v>-29</v>
      </c>
      <c r="V244" s="177"/>
      <c r="W244" s="169"/>
      <c r="X244" s="168"/>
    </row>
    <row r="245" spans="1:24" ht="56.25" customHeight="1" x14ac:dyDescent="0.2">
      <c r="A245" s="17">
        <v>154</v>
      </c>
      <c r="B245" s="171" t="s">
        <v>7</v>
      </c>
      <c r="C245" s="171" t="s">
        <v>62</v>
      </c>
      <c r="D245" s="179" t="s">
        <v>37</v>
      </c>
      <c r="E245" s="171" t="s">
        <v>25</v>
      </c>
      <c r="F245" s="172" t="s">
        <v>90</v>
      </c>
      <c r="G245" s="170">
        <v>42734</v>
      </c>
      <c r="H245" s="206" t="s">
        <v>271</v>
      </c>
      <c r="I245" s="172" t="s">
        <v>31</v>
      </c>
      <c r="J245" s="173" t="s">
        <v>32</v>
      </c>
      <c r="K245" s="206" t="s">
        <v>28</v>
      </c>
      <c r="L245" s="170">
        <v>42704</v>
      </c>
      <c r="M245" s="171" t="s">
        <v>22</v>
      </c>
      <c r="N245" s="171" t="s">
        <v>270</v>
      </c>
      <c r="O245" s="216" t="s">
        <v>269</v>
      </c>
      <c r="P245" s="170">
        <v>42886</v>
      </c>
      <c r="Q245" s="171" t="s">
        <v>268</v>
      </c>
      <c r="R245" s="17" t="s">
        <v>16</v>
      </c>
      <c r="S245" s="170" t="s">
        <v>267</v>
      </c>
      <c r="T245" s="17" t="s">
        <v>266</v>
      </c>
      <c r="U245" s="169">
        <f>DAYS360(G245,L245,0)+1</f>
        <v>-29</v>
      </c>
      <c r="V245" s="177" t="str">
        <f>IF(U245&gt;15,"Inoportuno",(IF(U245&lt;0,"No ha formulado PM","Oportuno")))</f>
        <v>No ha formulado PM</v>
      </c>
      <c r="W245" s="169" t="e">
        <f>DAYS360(P245,S245,0)+1</f>
        <v>#VALUE!</v>
      </c>
      <c r="X245" s="205" t="s">
        <v>208</v>
      </c>
    </row>
    <row r="246" spans="1:24" ht="56.25" customHeight="1" x14ac:dyDescent="0.2">
      <c r="A246" s="17">
        <v>155</v>
      </c>
      <c r="B246" s="171" t="s">
        <v>7</v>
      </c>
      <c r="C246" s="171" t="s">
        <v>62</v>
      </c>
      <c r="D246" s="190" t="s">
        <v>37</v>
      </c>
      <c r="E246" s="189" t="s">
        <v>25</v>
      </c>
      <c r="F246" s="172" t="s">
        <v>90</v>
      </c>
      <c r="G246" s="170">
        <v>42734</v>
      </c>
      <c r="H246" s="206" t="s">
        <v>263</v>
      </c>
      <c r="I246" s="188" t="s">
        <v>31</v>
      </c>
      <c r="J246" s="187" t="s">
        <v>32</v>
      </c>
      <c r="K246" s="203" t="s">
        <v>28</v>
      </c>
      <c r="L246" s="170">
        <v>42704</v>
      </c>
      <c r="M246" s="171" t="s">
        <v>21</v>
      </c>
      <c r="N246" s="171" t="s">
        <v>262</v>
      </c>
      <c r="O246" s="216" t="s">
        <v>265</v>
      </c>
      <c r="P246" s="170">
        <v>42900</v>
      </c>
      <c r="Q246" s="193" t="s">
        <v>264</v>
      </c>
      <c r="R246" s="17" t="s">
        <v>16</v>
      </c>
      <c r="S246" s="170">
        <v>42962</v>
      </c>
      <c r="T246" s="17" t="s">
        <v>256</v>
      </c>
      <c r="U246" s="169">
        <f>DAYS360(G246,L246,0)+1</f>
        <v>-29</v>
      </c>
      <c r="V246" s="177" t="str">
        <f>IF(U246&gt;15,"Inoportuno",(IF(U246&lt;0,"No ha formulado PM","Oportuno")))</f>
        <v>No ha formulado PM</v>
      </c>
      <c r="W246" s="169">
        <f>DAYS360(P246,S246,0)+1</f>
        <v>62</v>
      </c>
      <c r="X246" s="205" t="s">
        <v>208</v>
      </c>
    </row>
    <row r="247" spans="1:24" ht="56.25" customHeight="1" x14ac:dyDescent="0.2">
      <c r="A247" s="17"/>
      <c r="B247" s="171" t="s">
        <v>7</v>
      </c>
      <c r="C247" s="171" t="s">
        <v>62</v>
      </c>
      <c r="D247" s="185"/>
      <c r="E247" s="184"/>
      <c r="F247" s="172" t="s">
        <v>90</v>
      </c>
      <c r="G247" s="170">
        <v>42734</v>
      </c>
      <c r="H247" s="206" t="s">
        <v>263</v>
      </c>
      <c r="I247" s="182"/>
      <c r="J247" s="181"/>
      <c r="K247" s="199"/>
      <c r="L247" s="170">
        <v>42704</v>
      </c>
      <c r="M247" s="171" t="s">
        <v>22</v>
      </c>
      <c r="N247" s="171" t="s">
        <v>262</v>
      </c>
      <c r="O247" s="216" t="s">
        <v>261</v>
      </c>
      <c r="P247" s="170">
        <v>42900</v>
      </c>
      <c r="Q247" s="193"/>
      <c r="R247" s="17" t="s">
        <v>16</v>
      </c>
      <c r="S247" s="170">
        <v>42962</v>
      </c>
      <c r="T247" s="17" t="s">
        <v>256</v>
      </c>
      <c r="U247" s="169">
        <f>DAYS360(G247,L247,0)+1</f>
        <v>-29</v>
      </c>
      <c r="V247" s="177" t="str">
        <f>IF(U247&gt;15,"Inoportuno",(IF(U247&lt;0,"No ha formulado PM","Oportuno")))</f>
        <v>No ha formulado PM</v>
      </c>
      <c r="W247" s="169">
        <f>DAYS360(P247,S247,0)+1</f>
        <v>62</v>
      </c>
      <c r="X247" s="205" t="s">
        <v>208</v>
      </c>
    </row>
    <row r="248" spans="1:24" ht="56.25" customHeight="1" x14ac:dyDescent="0.2">
      <c r="A248" s="17">
        <v>156</v>
      </c>
      <c r="B248" s="171" t="s">
        <v>7</v>
      </c>
      <c r="C248" s="171" t="s">
        <v>62</v>
      </c>
      <c r="D248" s="190" t="s">
        <v>37</v>
      </c>
      <c r="E248" s="189" t="s">
        <v>25</v>
      </c>
      <c r="F248" s="172" t="s">
        <v>90</v>
      </c>
      <c r="G248" s="170">
        <v>42734</v>
      </c>
      <c r="H248" s="206" t="s">
        <v>258</v>
      </c>
      <c r="I248" s="188" t="s">
        <v>31</v>
      </c>
      <c r="J248" s="187" t="s">
        <v>32</v>
      </c>
      <c r="K248" s="203" t="s">
        <v>28</v>
      </c>
      <c r="L248" s="170">
        <v>42704</v>
      </c>
      <c r="M248" s="171" t="s">
        <v>22</v>
      </c>
      <c r="N248" s="171" t="s">
        <v>252</v>
      </c>
      <c r="O248" s="216" t="s">
        <v>255</v>
      </c>
      <c r="P248" s="170">
        <v>42825</v>
      </c>
      <c r="Q248" s="193" t="s">
        <v>260</v>
      </c>
      <c r="R248" s="17" t="s">
        <v>16</v>
      </c>
      <c r="S248" s="170">
        <v>42962</v>
      </c>
      <c r="T248" s="17" t="s">
        <v>259</v>
      </c>
      <c r="U248" s="169">
        <f>DAYS360(G248,L248,0)+1</f>
        <v>-29</v>
      </c>
      <c r="V248" s="177" t="str">
        <f>IF(U248&gt;15,"Inoportuno",(IF(U248&lt;0,"No ha formulado PM","Oportuno")))</f>
        <v>No ha formulado PM</v>
      </c>
      <c r="W248" s="169">
        <f>DAYS360(P248,S248,0)+1</f>
        <v>136</v>
      </c>
      <c r="X248" s="205" t="s">
        <v>208</v>
      </c>
    </row>
    <row r="249" spans="1:24" ht="56.25" customHeight="1" x14ac:dyDescent="0.2">
      <c r="A249" s="17"/>
      <c r="B249" s="171" t="s">
        <v>7</v>
      </c>
      <c r="C249" s="171" t="s">
        <v>62</v>
      </c>
      <c r="D249" s="185"/>
      <c r="E249" s="184"/>
      <c r="F249" s="172" t="s">
        <v>90</v>
      </c>
      <c r="G249" s="170">
        <v>42734</v>
      </c>
      <c r="H249" s="206" t="s">
        <v>258</v>
      </c>
      <c r="I249" s="182"/>
      <c r="J249" s="181"/>
      <c r="K249" s="199"/>
      <c r="L249" s="170">
        <v>42704</v>
      </c>
      <c r="M249" s="171" t="s">
        <v>21</v>
      </c>
      <c r="N249" s="171" t="s">
        <v>252</v>
      </c>
      <c r="O249" s="216" t="s">
        <v>257</v>
      </c>
      <c r="P249" s="170">
        <v>42825</v>
      </c>
      <c r="Q249" s="193"/>
      <c r="R249" s="17" t="s">
        <v>16</v>
      </c>
      <c r="S249" s="170">
        <v>42962</v>
      </c>
      <c r="T249" s="17" t="s">
        <v>256</v>
      </c>
      <c r="U249" s="169">
        <f>DAYS360(G249,L249,0)+1</f>
        <v>-29</v>
      </c>
      <c r="V249" s="177" t="str">
        <f>IF(U249&gt;15,"Inoportuno",(IF(U249&lt;0,"No ha formulado PM","Oportuno")))</f>
        <v>No ha formulado PM</v>
      </c>
      <c r="W249" s="169">
        <f>DAYS360(P249,S249,0)+1</f>
        <v>136</v>
      </c>
      <c r="X249" s="205" t="s">
        <v>208</v>
      </c>
    </row>
    <row r="250" spans="1:24" ht="56.25" customHeight="1" x14ac:dyDescent="0.2">
      <c r="A250" s="217">
        <v>157</v>
      </c>
      <c r="B250" s="171" t="s">
        <v>7</v>
      </c>
      <c r="C250" s="171" t="s">
        <v>62</v>
      </c>
      <c r="D250" s="190" t="s">
        <v>37</v>
      </c>
      <c r="E250" s="189" t="s">
        <v>25</v>
      </c>
      <c r="F250" s="172" t="s">
        <v>90</v>
      </c>
      <c r="G250" s="170">
        <v>42734</v>
      </c>
      <c r="H250" s="206" t="s">
        <v>253</v>
      </c>
      <c r="I250" s="188" t="s">
        <v>31</v>
      </c>
      <c r="J250" s="187" t="s">
        <v>32</v>
      </c>
      <c r="K250" s="203" t="s">
        <v>28</v>
      </c>
      <c r="L250" s="170">
        <v>42704</v>
      </c>
      <c r="M250" s="171" t="s">
        <v>22</v>
      </c>
      <c r="N250" s="171" t="s">
        <v>252</v>
      </c>
      <c r="O250" s="216" t="s">
        <v>255</v>
      </c>
      <c r="P250" s="170">
        <v>42825</v>
      </c>
      <c r="Q250" s="193" t="s">
        <v>254</v>
      </c>
      <c r="R250" s="17" t="s">
        <v>16</v>
      </c>
      <c r="S250" s="170">
        <v>42962</v>
      </c>
      <c r="T250" s="17" t="s">
        <v>250</v>
      </c>
      <c r="U250" s="169">
        <f>DAYS360(G250,L250,0)+1</f>
        <v>-29</v>
      </c>
      <c r="V250" s="177" t="str">
        <f>IF(U250&gt;15,"Inoportuno",(IF(U250&lt;0,"No ha formulado PM","Oportuno")))</f>
        <v>No ha formulado PM</v>
      </c>
      <c r="W250" s="169">
        <f>DAYS360(P250,S250,0)+1</f>
        <v>136</v>
      </c>
      <c r="X250" s="205" t="s">
        <v>208</v>
      </c>
    </row>
    <row r="251" spans="1:24" ht="56.25" customHeight="1" x14ac:dyDescent="0.2">
      <c r="A251" s="217"/>
      <c r="B251" s="171" t="s">
        <v>7</v>
      </c>
      <c r="C251" s="171" t="s">
        <v>62</v>
      </c>
      <c r="D251" s="185"/>
      <c r="E251" s="184"/>
      <c r="F251" s="172" t="s">
        <v>90</v>
      </c>
      <c r="G251" s="170">
        <v>42734</v>
      </c>
      <c r="H251" s="206" t="s">
        <v>253</v>
      </c>
      <c r="I251" s="182"/>
      <c r="J251" s="181"/>
      <c r="K251" s="199"/>
      <c r="L251" s="170">
        <v>42704</v>
      </c>
      <c r="M251" s="171" t="s">
        <v>21</v>
      </c>
      <c r="N251" s="171" t="s">
        <v>252</v>
      </c>
      <c r="O251" s="216" t="s">
        <v>251</v>
      </c>
      <c r="P251" s="170">
        <v>42825</v>
      </c>
      <c r="Q251" s="193"/>
      <c r="R251" s="17" t="s">
        <v>16</v>
      </c>
      <c r="S251" s="170">
        <v>42962</v>
      </c>
      <c r="T251" s="17" t="s">
        <v>250</v>
      </c>
      <c r="U251" s="169">
        <f>DAYS360(G251,L251,0)+1</f>
        <v>-29</v>
      </c>
      <c r="V251" s="177" t="str">
        <f>IF(U251&gt;15,"Inoportuno",(IF(U251&lt;0,"No ha formulado PM","Oportuno")))</f>
        <v>No ha formulado PM</v>
      </c>
      <c r="W251" s="169">
        <f>DAYS360(P251,S251,0)+1</f>
        <v>136</v>
      </c>
      <c r="X251" s="205" t="s">
        <v>208</v>
      </c>
    </row>
    <row r="252" spans="1:24" ht="56.25" customHeight="1" x14ac:dyDescent="0.2">
      <c r="A252" s="17">
        <v>158</v>
      </c>
      <c r="B252" s="171" t="s">
        <v>7</v>
      </c>
      <c r="C252" s="171" t="s">
        <v>62</v>
      </c>
      <c r="D252" s="179" t="s">
        <v>37</v>
      </c>
      <c r="E252" s="171" t="s">
        <v>25</v>
      </c>
      <c r="F252" s="172" t="s">
        <v>90</v>
      </c>
      <c r="G252" s="170">
        <v>42734</v>
      </c>
      <c r="H252" s="206" t="s">
        <v>249</v>
      </c>
      <c r="I252" s="172" t="s">
        <v>31</v>
      </c>
      <c r="J252" s="173" t="s">
        <v>33</v>
      </c>
      <c r="K252" s="206" t="s">
        <v>28</v>
      </c>
      <c r="L252" s="170">
        <v>42704</v>
      </c>
      <c r="M252" s="171" t="s">
        <v>22</v>
      </c>
      <c r="N252" s="171" t="s">
        <v>248</v>
      </c>
      <c r="O252" s="216" t="s">
        <v>247</v>
      </c>
      <c r="P252" s="170">
        <v>42978</v>
      </c>
      <c r="Q252" s="171" t="s">
        <v>246</v>
      </c>
      <c r="R252" s="17" t="s">
        <v>17</v>
      </c>
      <c r="S252" s="170"/>
      <c r="T252" s="17"/>
      <c r="U252" s="169">
        <f>DAYS360(G252,L252,0)+1</f>
        <v>-29</v>
      </c>
      <c r="V252" s="177" t="str">
        <f>IF(U252&gt;15,"Inoportuno",(IF(U252&lt;0,"No ha formulado PM","Oportuno")))</f>
        <v>No ha formulado PM</v>
      </c>
      <c r="W252" s="169">
        <f>DAYS360(P252,S252,0)+1</f>
        <v>-42359</v>
      </c>
      <c r="X252" s="205" t="s">
        <v>208</v>
      </c>
    </row>
    <row r="253" spans="1:24" ht="56.25" customHeight="1" x14ac:dyDescent="0.2">
      <c r="A253" s="17">
        <v>159</v>
      </c>
      <c r="B253" s="171" t="s">
        <v>7</v>
      </c>
      <c r="C253" s="171" t="s">
        <v>55</v>
      </c>
      <c r="D253" s="179" t="s">
        <v>37</v>
      </c>
      <c r="E253" s="171" t="s">
        <v>25</v>
      </c>
      <c r="F253" s="172" t="s">
        <v>90</v>
      </c>
      <c r="G253" s="170">
        <v>42692</v>
      </c>
      <c r="H253" s="206" t="s">
        <v>245</v>
      </c>
      <c r="I253" s="172" t="s">
        <v>31</v>
      </c>
      <c r="J253" s="173" t="s">
        <v>32</v>
      </c>
      <c r="K253" s="206" t="s">
        <v>28</v>
      </c>
      <c r="L253" s="170">
        <v>42704</v>
      </c>
      <c r="M253" s="171" t="s">
        <v>22</v>
      </c>
      <c r="N253" s="171" t="s">
        <v>106</v>
      </c>
      <c r="O253" s="216" t="s">
        <v>244</v>
      </c>
      <c r="P253" s="170">
        <v>42978</v>
      </c>
      <c r="Q253" s="171" t="s">
        <v>243</v>
      </c>
      <c r="R253" s="17" t="s">
        <v>16</v>
      </c>
      <c r="S253" s="170">
        <v>42962</v>
      </c>
      <c r="T253" s="17" t="s">
        <v>242</v>
      </c>
      <c r="U253" s="169">
        <f>DAYS360(G253,L253,0)+1</f>
        <v>13</v>
      </c>
      <c r="V253" s="177" t="str">
        <f>IF(U253&gt;15,"Inoportuno",(IF(U253&lt;0,"No ha formulado PM","Oportuno")))</f>
        <v>Oportuno</v>
      </c>
      <c r="W253" s="169">
        <f>DAYS360(P253,S253,0)+1</f>
        <v>-14</v>
      </c>
      <c r="X253" s="205" t="s">
        <v>208</v>
      </c>
    </row>
    <row r="254" spans="1:24" ht="56.25" customHeight="1" x14ac:dyDescent="0.2">
      <c r="A254" s="17">
        <v>160</v>
      </c>
      <c r="B254" s="171" t="s">
        <v>7</v>
      </c>
      <c r="C254" s="171" t="s">
        <v>55</v>
      </c>
      <c r="D254" s="190" t="s">
        <v>37</v>
      </c>
      <c r="E254" s="189" t="s">
        <v>25</v>
      </c>
      <c r="F254" s="172" t="s">
        <v>90</v>
      </c>
      <c r="G254" s="170">
        <v>42692</v>
      </c>
      <c r="H254" s="206" t="s">
        <v>235</v>
      </c>
      <c r="I254" s="188" t="s">
        <v>31</v>
      </c>
      <c r="J254" s="187" t="s">
        <v>32</v>
      </c>
      <c r="K254" s="203" t="s">
        <v>28</v>
      </c>
      <c r="L254" s="170">
        <v>43100</v>
      </c>
      <c r="M254" s="171" t="s">
        <v>22</v>
      </c>
      <c r="N254" s="171" t="s">
        <v>106</v>
      </c>
      <c r="O254" s="208" t="s">
        <v>241</v>
      </c>
      <c r="P254" s="170">
        <v>42711</v>
      </c>
      <c r="Q254" s="208" t="s">
        <v>240</v>
      </c>
      <c r="R254" s="17" t="s">
        <v>16</v>
      </c>
      <c r="S254" s="170">
        <v>42962</v>
      </c>
      <c r="T254" s="17" t="s">
        <v>239</v>
      </c>
      <c r="U254" s="169">
        <f>DAYS360(G254,L254,0)+1</f>
        <v>404</v>
      </c>
      <c r="V254" s="177" t="str">
        <f>IF(U254&gt;15,"Inoportuno",(IF(U254&lt;0,"No ha formulado PM","Oportuno")))</f>
        <v>Inoportuno</v>
      </c>
      <c r="W254" s="169">
        <f>DAYS360(P254,S254,0)+1</f>
        <v>249</v>
      </c>
      <c r="X254" s="205" t="s">
        <v>208</v>
      </c>
    </row>
    <row r="255" spans="1:24" ht="56.25" customHeight="1" x14ac:dyDescent="0.2">
      <c r="A255" s="17"/>
      <c r="B255" s="171" t="s">
        <v>7</v>
      </c>
      <c r="C255" s="171" t="s">
        <v>55</v>
      </c>
      <c r="D255" s="215"/>
      <c r="E255" s="214"/>
      <c r="F255" s="172" t="s">
        <v>90</v>
      </c>
      <c r="G255" s="170">
        <v>42692</v>
      </c>
      <c r="H255" s="206" t="s">
        <v>235</v>
      </c>
      <c r="I255" s="213"/>
      <c r="J255" s="212"/>
      <c r="K255" s="211"/>
      <c r="L255" s="170">
        <v>43100</v>
      </c>
      <c r="M255" s="171" t="s">
        <v>21</v>
      </c>
      <c r="N255" s="171" t="s">
        <v>106</v>
      </c>
      <c r="O255" s="208" t="s">
        <v>238</v>
      </c>
      <c r="P255" s="170">
        <v>42978</v>
      </c>
      <c r="Q255" s="171" t="s">
        <v>237</v>
      </c>
      <c r="R255" s="17" t="s">
        <v>16</v>
      </c>
      <c r="S255" s="170">
        <v>42962</v>
      </c>
      <c r="T255" s="17" t="s">
        <v>236</v>
      </c>
      <c r="U255" s="169">
        <f>DAYS360(G255,L255,0)+1</f>
        <v>404</v>
      </c>
      <c r="V255" s="177" t="str">
        <f>IF(U255&gt;15,"Inoportuno",(IF(U255&lt;0,"No ha formulado PM","Oportuno")))</f>
        <v>Inoportuno</v>
      </c>
      <c r="W255" s="169">
        <f>DAYS360(P255,S255,0)+1</f>
        <v>-14</v>
      </c>
      <c r="X255" s="205" t="s">
        <v>208</v>
      </c>
    </row>
    <row r="256" spans="1:24" ht="56.25" customHeight="1" x14ac:dyDescent="0.2">
      <c r="A256" s="17"/>
      <c r="B256" s="171" t="s">
        <v>7</v>
      </c>
      <c r="C256" s="171" t="s">
        <v>55</v>
      </c>
      <c r="D256" s="185"/>
      <c r="E256" s="184"/>
      <c r="F256" s="172" t="s">
        <v>90</v>
      </c>
      <c r="G256" s="170">
        <v>42692</v>
      </c>
      <c r="H256" s="206" t="s">
        <v>235</v>
      </c>
      <c r="I256" s="182"/>
      <c r="J256" s="181"/>
      <c r="K256" s="199"/>
      <c r="L256" s="170">
        <v>43100</v>
      </c>
      <c r="M256" s="171" t="s">
        <v>21</v>
      </c>
      <c r="N256" s="171" t="s">
        <v>106</v>
      </c>
      <c r="O256" s="208" t="s">
        <v>234</v>
      </c>
      <c r="P256" s="170">
        <v>43100</v>
      </c>
      <c r="Q256" s="171" t="s">
        <v>233</v>
      </c>
      <c r="R256" s="17" t="s">
        <v>16</v>
      </c>
      <c r="S256" s="170">
        <v>42962</v>
      </c>
      <c r="T256" s="17" t="s">
        <v>230</v>
      </c>
      <c r="U256" s="169">
        <f>DAYS360(G256,L256,0)+1</f>
        <v>404</v>
      </c>
      <c r="V256" s="177" t="str">
        <f>IF(U256&gt;15,"Inoportuno",(IF(U256&lt;0,"No ha formulado PM","Oportuno")))</f>
        <v>Inoportuno</v>
      </c>
      <c r="W256" s="169">
        <f>DAYS360(P256,S256,0)+1</f>
        <v>-134</v>
      </c>
      <c r="X256" s="205" t="s">
        <v>208</v>
      </c>
    </row>
    <row r="257" spans="1:24" ht="56.25" customHeight="1" x14ac:dyDescent="0.2">
      <c r="A257" s="17">
        <f>+A254+1</f>
        <v>161</v>
      </c>
      <c r="B257" s="171" t="s">
        <v>7</v>
      </c>
      <c r="C257" s="171" t="s">
        <v>55</v>
      </c>
      <c r="D257" s="179" t="s">
        <v>37</v>
      </c>
      <c r="E257" s="171" t="s">
        <v>25</v>
      </c>
      <c r="F257" s="172" t="s">
        <v>90</v>
      </c>
      <c r="G257" s="170">
        <v>42692</v>
      </c>
      <c r="H257" s="207" t="s">
        <v>232</v>
      </c>
      <c r="I257" s="172" t="s">
        <v>31</v>
      </c>
      <c r="J257" s="173" t="s">
        <v>32</v>
      </c>
      <c r="K257" s="206" t="s">
        <v>28</v>
      </c>
      <c r="L257" s="210">
        <v>42704</v>
      </c>
      <c r="M257" s="171" t="s">
        <v>21</v>
      </c>
      <c r="N257" s="171" t="s">
        <v>228</v>
      </c>
      <c r="O257" s="202" t="s">
        <v>227</v>
      </c>
      <c r="P257" s="170">
        <v>42978</v>
      </c>
      <c r="Q257" s="171" t="s">
        <v>231</v>
      </c>
      <c r="R257" s="17" t="s">
        <v>16</v>
      </c>
      <c r="S257" s="170">
        <v>42962</v>
      </c>
      <c r="T257" s="17" t="s">
        <v>230</v>
      </c>
      <c r="U257" s="169">
        <f>DAYS360(G257,L257,0)+1</f>
        <v>13</v>
      </c>
      <c r="V257" s="177" t="str">
        <f>IF(U257&gt;15,"Inoportuno",(IF(U257&lt;0,"No ha formulado PM","Oportuno")))</f>
        <v>Oportuno</v>
      </c>
      <c r="W257" s="169">
        <f>DAYS360(P257,S257,0)+1</f>
        <v>-14</v>
      </c>
      <c r="X257" s="205" t="s">
        <v>208</v>
      </c>
    </row>
    <row r="258" spans="1:24" ht="56.25" customHeight="1" x14ac:dyDescent="0.2">
      <c r="A258" s="17">
        <f>+A257+1</f>
        <v>162</v>
      </c>
      <c r="B258" s="171" t="s">
        <v>7</v>
      </c>
      <c r="C258" s="171" t="s">
        <v>55</v>
      </c>
      <c r="D258" s="179" t="s">
        <v>37</v>
      </c>
      <c r="E258" s="171" t="s">
        <v>25</v>
      </c>
      <c r="F258" s="172" t="s">
        <v>90</v>
      </c>
      <c r="G258" s="170">
        <v>42692</v>
      </c>
      <c r="H258" s="207" t="s">
        <v>229</v>
      </c>
      <c r="I258" s="172" t="s">
        <v>31</v>
      </c>
      <c r="J258" s="173" t="s">
        <v>32</v>
      </c>
      <c r="K258" s="206" t="s">
        <v>28</v>
      </c>
      <c r="L258" s="210">
        <v>42704</v>
      </c>
      <c r="M258" s="171" t="s">
        <v>21</v>
      </c>
      <c r="N258" s="171" t="s">
        <v>228</v>
      </c>
      <c r="O258" s="202" t="s">
        <v>227</v>
      </c>
      <c r="P258" s="170">
        <v>42794</v>
      </c>
      <c r="Q258" s="171" t="s">
        <v>226</v>
      </c>
      <c r="R258" s="17" t="s">
        <v>16</v>
      </c>
      <c r="S258" s="170">
        <v>42962</v>
      </c>
      <c r="T258" s="17" t="s">
        <v>225</v>
      </c>
      <c r="U258" s="169">
        <f>DAYS360(G258,L258,0)+1</f>
        <v>13</v>
      </c>
      <c r="V258" s="177" t="str">
        <f>IF(U258&gt;15,"Inoportuno",(IF(U258&lt;0,"No ha formulado PM","Oportuno")))</f>
        <v>Oportuno</v>
      </c>
      <c r="W258" s="169">
        <f>DAYS360(P258,S258,0)+1</f>
        <v>166</v>
      </c>
      <c r="X258" s="205" t="s">
        <v>208</v>
      </c>
    </row>
    <row r="259" spans="1:24" ht="56.25" customHeight="1" x14ac:dyDescent="0.2">
      <c r="A259" s="17">
        <f>+A258+1</f>
        <v>163</v>
      </c>
      <c r="B259" s="171" t="s">
        <v>7</v>
      </c>
      <c r="C259" s="171" t="s">
        <v>55</v>
      </c>
      <c r="D259" s="179" t="s">
        <v>37</v>
      </c>
      <c r="E259" s="171" t="s">
        <v>25</v>
      </c>
      <c r="F259" s="172" t="s">
        <v>90</v>
      </c>
      <c r="G259" s="170">
        <v>42692</v>
      </c>
      <c r="H259" s="207" t="s">
        <v>224</v>
      </c>
      <c r="I259" s="172" t="s">
        <v>31</v>
      </c>
      <c r="J259" s="173" t="s">
        <v>32</v>
      </c>
      <c r="K259" s="206" t="s">
        <v>28</v>
      </c>
      <c r="L259" s="170">
        <v>42704</v>
      </c>
      <c r="M259" s="171" t="s">
        <v>22</v>
      </c>
      <c r="N259" s="171" t="s">
        <v>220</v>
      </c>
      <c r="O259" s="191" t="s">
        <v>223</v>
      </c>
      <c r="P259" s="170">
        <v>42978</v>
      </c>
      <c r="Q259" s="209" t="s">
        <v>222</v>
      </c>
      <c r="R259" s="17" t="s">
        <v>16</v>
      </c>
      <c r="S259" s="170">
        <v>42962</v>
      </c>
      <c r="T259" s="17" t="s">
        <v>116</v>
      </c>
      <c r="U259" s="169">
        <f>DAYS360(G259,L259,0)+1</f>
        <v>13</v>
      </c>
      <c r="V259" s="177" t="str">
        <f>IF(U259&gt;15,"Inoportuno",(IF(U259&lt;0,"No ha formulado PM","Oportuno")))</f>
        <v>Oportuno</v>
      </c>
      <c r="W259" s="169">
        <f>DAYS360(P259,S259,0)+1</f>
        <v>-14</v>
      </c>
      <c r="X259" s="205" t="s">
        <v>208</v>
      </c>
    </row>
    <row r="260" spans="1:24" ht="56.25" customHeight="1" x14ac:dyDescent="0.2">
      <c r="A260" s="17">
        <v>164</v>
      </c>
      <c r="B260" s="171" t="s">
        <v>7</v>
      </c>
      <c r="C260" s="171" t="s">
        <v>55</v>
      </c>
      <c r="D260" s="179" t="s">
        <v>37</v>
      </c>
      <c r="E260" s="171" t="s">
        <v>25</v>
      </c>
      <c r="F260" s="172" t="s">
        <v>90</v>
      </c>
      <c r="G260" s="170">
        <v>42692</v>
      </c>
      <c r="H260" s="207" t="s">
        <v>221</v>
      </c>
      <c r="I260" s="172" t="s">
        <v>31</v>
      </c>
      <c r="J260" s="173" t="s">
        <v>32</v>
      </c>
      <c r="K260" s="206" t="s">
        <v>28</v>
      </c>
      <c r="L260" s="170">
        <v>42704</v>
      </c>
      <c r="M260" s="171" t="s">
        <v>22</v>
      </c>
      <c r="N260" s="171" t="s">
        <v>220</v>
      </c>
      <c r="O260" s="208" t="s">
        <v>219</v>
      </c>
      <c r="P260" s="170">
        <v>42706</v>
      </c>
      <c r="Q260" s="171" t="s">
        <v>218</v>
      </c>
      <c r="R260" s="17" t="s">
        <v>16</v>
      </c>
      <c r="S260" s="170">
        <v>42962</v>
      </c>
      <c r="T260" s="17" t="s">
        <v>217</v>
      </c>
      <c r="U260" s="169">
        <f>DAYS360(G260,L260,0)+1</f>
        <v>13</v>
      </c>
      <c r="V260" s="177" t="str">
        <f>IF(U260&gt;15,"Inoportuno",(IF(U260&lt;0,"No ha formulado PM","Oportuno")))</f>
        <v>Oportuno</v>
      </c>
      <c r="W260" s="169">
        <f>DAYS360(P260,S260,0)+1</f>
        <v>254</v>
      </c>
      <c r="X260" s="205" t="s">
        <v>208</v>
      </c>
    </row>
    <row r="261" spans="1:24" ht="56.25" customHeight="1" x14ac:dyDescent="0.2">
      <c r="A261" s="17">
        <f>+A260+1</f>
        <v>165</v>
      </c>
      <c r="B261" s="171" t="s">
        <v>7</v>
      </c>
      <c r="C261" s="171" t="s">
        <v>55</v>
      </c>
      <c r="D261" s="179" t="s">
        <v>37</v>
      </c>
      <c r="E261" s="171" t="s">
        <v>25</v>
      </c>
      <c r="F261" s="172" t="s">
        <v>90</v>
      </c>
      <c r="G261" s="170">
        <v>42692</v>
      </c>
      <c r="H261" s="207" t="s">
        <v>216</v>
      </c>
      <c r="I261" s="172" t="s">
        <v>31</v>
      </c>
      <c r="J261" s="173" t="s">
        <v>32</v>
      </c>
      <c r="K261" s="206" t="s">
        <v>28</v>
      </c>
      <c r="L261" s="170">
        <v>42794</v>
      </c>
      <c r="M261" s="171" t="s">
        <v>21</v>
      </c>
      <c r="N261" s="171" t="s">
        <v>211</v>
      </c>
      <c r="O261" s="208" t="s">
        <v>215</v>
      </c>
      <c r="P261" s="170">
        <v>42978</v>
      </c>
      <c r="Q261" s="171" t="s">
        <v>214</v>
      </c>
      <c r="R261" s="17" t="s">
        <v>16</v>
      </c>
      <c r="S261" s="170">
        <v>42962</v>
      </c>
      <c r="T261" s="17" t="s">
        <v>213</v>
      </c>
      <c r="U261" s="169">
        <f>DAYS360(G261,L261,0)+1</f>
        <v>101</v>
      </c>
      <c r="V261" s="177" t="str">
        <f>IF(U261&gt;15,"Inoportuno",(IF(U261&lt;0,"No ha formulado PM","Oportuno")))</f>
        <v>Inoportuno</v>
      </c>
      <c r="W261" s="169">
        <f>DAYS360(P261,S261,0)+1</f>
        <v>-14</v>
      </c>
      <c r="X261" s="205" t="s">
        <v>208</v>
      </c>
    </row>
    <row r="262" spans="1:24" ht="56.25" customHeight="1" x14ac:dyDescent="0.2">
      <c r="A262" s="17">
        <f>+A261+1</f>
        <v>166</v>
      </c>
      <c r="B262" s="171" t="s">
        <v>7</v>
      </c>
      <c r="C262" s="171" t="s">
        <v>55</v>
      </c>
      <c r="D262" s="179" t="s">
        <v>37</v>
      </c>
      <c r="E262" s="171" t="s">
        <v>25</v>
      </c>
      <c r="F262" s="172" t="s">
        <v>90</v>
      </c>
      <c r="G262" s="170">
        <v>42692</v>
      </c>
      <c r="H262" s="207" t="s">
        <v>212</v>
      </c>
      <c r="I262" s="172" t="s">
        <v>31</v>
      </c>
      <c r="J262" s="173" t="s">
        <v>32</v>
      </c>
      <c r="K262" s="206" t="s">
        <v>28</v>
      </c>
      <c r="L262" s="170">
        <v>43099</v>
      </c>
      <c r="M262" s="171" t="s">
        <v>21</v>
      </c>
      <c r="N262" s="171" t="s">
        <v>211</v>
      </c>
      <c r="O262" s="202" t="s">
        <v>210</v>
      </c>
      <c r="P262" s="170">
        <v>42978</v>
      </c>
      <c r="Q262" s="171" t="s">
        <v>209</v>
      </c>
      <c r="R262" s="17" t="s">
        <v>16</v>
      </c>
      <c r="S262" s="170">
        <v>42962</v>
      </c>
      <c r="T262" s="17" t="s">
        <v>184</v>
      </c>
      <c r="U262" s="169">
        <f>DAYS360(G262,L262,0)+1</f>
        <v>403</v>
      </c>
      <c r="V262" s="177" t="str">
        <f>IF(U262&gt;15,"Inoportuno",(IF(U262&lt;0,"No ha formulado PM","Oportuno")))</f>
        <v>Inoportuno</v>
      </c>
      <c r="W262" s="169">
        <f>DAYS360(P262,S262,0)+1</f>
        <v>-14</v>
      </c>
      <c r="X262" s="205" t="s">
        <v>208</v>
      </c>
    </row>
    <row r="263" spans="1:24" ht="56.25" hidden="1" customHeight="1" x14ac:dyDescent="0.2">
      <c r="A263" s="17">
        <v>167</v>
      </c>
      <c r="B263" s="171" t="s">
        <v>15</v>
      </c>
      <c r="C263" s="171" t="s">
        <v>55</v>
      </c>
      <c r="D263" s="190" t="s">
        <v>37</v>
      </c>
      <c r="E263" s="189" t="s">
        <v>25</v>
      </c>
      <c r="F263" s="172" t="s">
        <v>75</v>
      </c>
      <c r="G263" s="170">
        <v>42704</v>
      </c>
      <c r="H263" s="200" t="s">
        <v>204</v>
      </c>
      <c r="I263" s="188" t="s">
        <v>31</v>
      </c>
      <c r="J263" s="187" t="s">
        <v>32</v>
      </c>
      <c r="K263" s="203" t="s">
        <v>28</v>
      </c>
      <c r="L263" s="170">
        <v>42725</v>
      </c>
      <c r="M263" s="171" t="s">
        <v>21</v>
      </c>
      <c r="N263" s="171" t="s">
        <v>193</v>
      </c>
      <c r="O263" s="202" t="s">
        <v>207</v>
      </c>
      <c r="P263" s="170">
        <v>42735</v>
      </c>
      <c r="Q263" s="171" t="s">
        <v>206</v>
      </c>
      <c r="R263" s="17" t="s">
        <v>16</v>
      </c>
      <c r="S263" s="170">
        <v>42886</v>
      </c>
      <c r="T263" s="17" t="s">
        <v>205</v>
      </c>
      <c r="U263" s="169">
        <f>DAYS360(G263,L263,0)+1</f>
        <v>22</v>
      </c>
      <c r="V263" s="177" t="str">
        <f>IF(U263&gt;15,"Inoportuno",(IF(U263&lt;0,"No ha formulado PM","Oportuno")))</f>
        <v>Inoportuno</v>
      </c>
      <c r="W263" s="169">
        <f>DAYS360(P263,S263,0)+1</f>
        <v>151</v>
      </c>
      <c r="X263" s="168"/>
    </row>
    <row r="264" spans="1:24" ht="56.25" hidden="1" customHeight="1" x14ac:dyDescent="0.2">
      <c r="A264" s="17"/>
      <c r="B264" s="171" t="s">
        <v>15</v>
      </c>
      <c r="C264" s="171" t="s">
        <v>55</v>
      </c>
      <c r="D264" s="185"/>
      <c r="E264" s="184"/>
      <c r="F264" s="172" t="s">
        <v>75</v>
      </c>
      <c r="G264" s="170">
        <v>42704</v>
      </c>
      <c r="H264" s="200" t="s">
        <v>204</v>
      </c>
      <c r="I264" s="182"/>
      <c r="J264" s="181"/>
      <c r="K264" s="199"/>
      <c r="L264" s="170">
        <v>42725</v>
      </c>
      <c r="M264" s="171" t="s">
        <v>22</v>
      </c>
      <c r="N264" s="171" t="s">
        <v>193</v>
      </c>
      <c r="O264" s="202" t="s">
        <v>203</v>
      </c>
      <c r="P264" s="170">
        <v>42734</v>
      </c>
      <c r="Q264" s="171" t="s">
        <v>202</v>
      </c>
      <c r="R264" s="17" t="s">
        <v>16</v>
      </c>
      <c r="S264" s="170">
        <v>42886</v>
      </c>
      <c r="T264" s="17" t="s">
        <v>191</v>
      </c>
      <c r="U264" s="169">
        <f>DAYS360(G264,L264,0)+1</f>
        <v>22</v>
      </c>
      <c r="V264" s="177" t="str">
        <f>IF(U264&gt;15,"Inoportuno",(IF(U264&lt;0,"No ha formulado PM","Oportuno")))</f>
        <v>Inoportuno</v>
      </c>
      <c r="W264" s="169">
        <f>DAYS360(P264,S264,0)+1</f>
        <v>151</v>
      </c>
      <c r="X264" s="168"/>
    </row>
    <row r="265" spans="1:24" ht="56.25" hidden="1" customHeight="1" x14ac:dyDescent="0.2">
      <c r="A265" s="17">
        <f>+A263+1</f>
        <v>168</v>
      </c>
      <c r="B265" s="171" t="s">
        <v>15</v>
      </c>
      <c r="C265" s="171" t="s">
        <v>55</v>
      </c>
      <c r="D265" s="190" t="s">
        <v>37</v>
      </c>
      <c r="E265" s="189" t="s">
        <v>25</v>
      </c>
      <c r="F265" s="172" t="s">
        <v>75</v>
      </c>
      <c r="G265" s="170">
        <v>42704</v>
      </c>
      <c r="H265" s="200" t="s">
        <v>199</v>
      </c>
      <c r="I265" s="188" t="s">
        <v>31</v>
      </c>
      <c r="J265" s="187" t="s">
        <v>32</v>
      </c>
      <c r="K265" s="203" t="s">
        <v>28</v>
      </c>
      <c r="L265" s="170">
        <v>42730</v>
      </c>
      <c r="M265" s="171" t="s">
        <v>21</v>
      </c>
      <c r="N265" s="171" t="s">
        <v>193</v>
      </c>
      <c r="O265" s="202" t="s">
        <v>201</v>
      </c>
      <c r="P265" s="170">
        <v>42794</v>
      </c>
      <c r="Q265" s="204" t="s">
        <v>200</v>
      </c>
      <c r="R265" s="17" t="s">
        <v>16</v>
      </c>
      <c r="S265" s="170">
        <v>42886</v>
      </c>
      <c r="T265" s="17" t="s">
        <v>191</v>
      </c>
      <c r="U265" s="169">
        <f>DAYS360(G265,L265,0)+1</f>
        <v>27</v>
      </c>
      <c r="V265" s="177" t="str">
        <f>IF(U265&gt;15,"Inoportuno",(IF(U265&lt;0,"No ha formulado PM","Oportuno")))</f>
        <v>Inoportuno</v>
      </c>
      <c r="W265" s="169">
        <f>DAYS360(P265,S265,0)+1</f>
        <v>91</v>
      </c>
      <c r="X265" s="168"/>
    </row>
    <row r="266" spans="1:24" ht="56.25" hidden="1" customHeight="1" x14ac:dyDescent="0.2">
      <c r="A266" s="17"/>
      <c r="B266" s="171" t="s">
        <v>15</v>
      </c>
      <c r="C266" s="171" t="s">
        <v>55</v>
      </c>
      <c r="D266" s="185"/>
      <c r="E266" s="184"/>
      <c r="F266" s="172" t="s">
        <v>75</v>
      </c>
      <c r="G266" s="170">
        <v>42704</v>
      </c>
      <c r="H266" s="200" t="s">
        <v>199</v>
      </c>
      <c r="I266" s="182"/>
      <c r="J266" s="181"/>
      <c r="K266" s="199"/>
      <c r="L266" s="170">
        <v>42730</v>
      </c>
      <c r="M266" s="171" t="s">
        <v>22</v>
      </c>
      <c r="N266" s="171" t="s">
        <v>193</v>
      </c>
      <c r="O266" s="202" t="s">
        <v>198</v>
      </c>
      <c r="P266" s="170">
        <v>42794</v>
      </c>
      <c r="Q266" s="171" t="s">
        <v>197</v>
      </c>
      <c r="R266" s="17" t="s">
        <v>16</v>
      </c>
      <c r="S266" s="170">
        <v>42886</v>
      </c>
      <c r="T266" s="17" t="s">
        <v>191</v>
      </c>
      <c r="U266" s="169">
        <f>DAYS360(G266,L266,0)+1</f>
        <v>27</v>
      </c>
      <c r="V266" s="177" t="str">
        <f>IF(U266&gt;15,"Inoportuno",(IF(U266&lt;0,"No ha formulado PM","Oportuno")))</f>
        <v>Inoportuno</v>
      </c>
      <c r="W266" s="169">
        <f>DAYS360(P266,S266,0)+1</f>
        <v>91</v>
      </c>
      <c r="X266" s="168"/>
    </row>
    <row r="267" spans="1:24" ht="56.25" hidden="1" customHeight="1" x14ac:dyDescent="0.2">
      <c r="A267" s="17">
        <f>+A265+1</f>
        <v>169</v>
      </c>
      <c r="B267" s="171" t="s">
        <v>15</v>
      </c>
      <c r="C267" s="171" t="s">
        <v>55</v>
      </c>
      <c r="D267" s="190" t="s">
        <v>37</v>
      </c>
      <c r="E267" s="189" t="s">
        <v>25</v>
      </c>
      <c r="F267" s="172" t="s">
        <v>75</v>
      </c>
      <c r="G267" s="170">
        <v>42704</v>
      </c>
      <c r="H267" s="200" t="s">
        <v>194</v>
      </c>
      <c r="I267" s="188" t="s">
        <v>31</v>
      </c>
      <c r="J267" s="187" t="s">
        <v>32</v>
      </c>
      <c r="K267" s="203" t="s">
        <v>28</v>
      </c>
      <c r="L267" s="170">
        <v>42730</v>
      </c>
      <c r="M267" s="171" t="s">
        <v>21</v>
      </c>
      <c r="N267" s="171" t="s">
        <v>193</v>
      </c>
      <c r="O267" s="202" t="s">
        <v>196</v>
      </c>
      <c r="P267" s="170">
        <v>42766</v>
      </c>
      <c r="Q267" s="193" t="s">
        <v>195</v>
      </c>
      <c r="R267" s="17" t="s">
        <v>16</v>
      </c>
      <c r="S267" s="170">
        <v>42886</v>
      </c>
      <c r="T267" s="201" t="s">
        <v>191</v>
      </c>
      <c r="U267" s="169">
        <f>DAYS360(G267,L267,0)+1</f>
        <v>27</v>
      </c>
      <c r="V267" s="177" t="str">
        <f>IF(U267&gt;15,"Inoportuno",(IF(U267&lt;0,"No ha formulado PM","Oportuno")))</f>
        <v>Inoportuno</v>
      </c>
      <c r="W267" s="169">
        <f>DAYS360(P267,S267,0)+1</f>
        <v>121</v>
      </c>
      <c r="X267" s="168"/>
    </row>
    <row r="268" spans="1:24" ht="56.25" hidden="1" customHeight="1" x14ac:dyDescent="0.2">
      <c r="A268" s="17"/>
      <c r="B268" s="171" t="s">
        <v>15</v>
      </c>
      <c r="C268" s="171" t="s">
        <v>55</v>
      </c>
      <c r="D268" s="185"/>
      <c r="E268" s="184"/>
      <c r="F268" s="172" t="s">
        <v>75</v>
      </c>
      <c r="G268" s="170">
        <v>42704</v>
      </c>
      <c r="H268" s="200" t="s">
        <v>194</v>
      </c>
      <c r="I268" s="182"/>
      <c r="J268" s="181"/>
      <c r="K268" s="199"/>
      <c r="L268" s="170">
        <v>42730</v>
      </c>
      <c r="M268" s="171" t="s">
        <v>22</v>
      </c>
      <c r="N268" s="171" t="s">
        <v>193</v>
      </c>
      <c r="O268" s="172" t="s">
        <v>192</v>
      </c>
      <c r="P268" s="170">
        <v>42766</v>
      </c>
      <c r="Q268" s="193"/>
      <c r="R268" s="17" t="s">
        <v>16</v>
      </c>
      <c r="S268" s="170">
        <v>42886</v>
      </c>
      <c r="T268" s="17" t="s">
        <v>191</v>
      </c>
      <c r="U268" s="169">
        <f>DAYS360(G268,L268,0)+1</f>
        <v>27</v>
      </c>
      <c r="V268" s="177" t="str">
        <f>IF(U268&gt;15,"Inoportuno",(IF(U268&lt;0,"No ha formulado PM","Oportuno")))</f>
        <v>Inoportuno</v>
      </c>
      <c r="W268" s="169">
        <f>DAYS360(P268,S268,0)+1</f>
        <v>121</v>
      </c>
      <c r="X268" s="168"/>
    </row>
    <row r="269" spans="1:24" ht="56.25" hidden="1" customHeight="1" x14ac:dyDescent="0.2">
      <c r="A269" s="17">
        <v>170</v>
      </c>
      <c r="B269" s="171" t="s">
        <v>3</v>
      </c>
      <c r="C269" s="171" t="s">
        <v>76</v>
      </c>
      <c r="D269" s="179" t="s">
        <v>37</v>
      </c>
      <c r="E269" s="171" t="s">
        <v>25</v>
      </c>
      <c r="F269" s="172"/>
      <c r="G269" s="170">
        <v>42704</v>
      </c>
      <c r="H269" s="178" t="s">
        <v>190</v>
      </c>
      <c r="I269" s="172" t="s">
        <v>31</v>
      </c>
      <c r="J269" s="173" t="s">
        <v>32</v>
      </c>
      <c r="K269" s="17" t="s">
        <v>28</v>
      </c>
      <c r="L269" s="170">
        <v>42706</v>
      </c>
      <c r="M269" s="171" t="s">
        <v>21</v>
      </c>
      <c r="N269" s="171" t="s">
        <v>3</v>
      </c>
      <c r="O269" s="172" t="s">
        <v>189</v>
      </c>
      <c r="P269" s="170">
        <v>42766</v>
      </c>
      <c r="Q269" s="171" t="s">
        <v>185</v>
      </c>
      <c r="R269" s="17" t="s">
        <v>16</v>
      </c>
      <c r="S269" s="170" t="s">
        <v>188</v>
      </c>
      <c r="T269" s="17" t="s">
        <v>184</v>
      </c>
      <c r="U269" s="169">
        <f>DAYS360(G269,L269,0)+1</f>
        <v>3</v>
      </c>
      <c r="V269" s="177" t="str">
        <f>IF(U269&gt;15,"Inoportuno",(IF(U269&lt;0,"No ha formulado PM","Oportuno")))</f>
        <v>Oportuno</v>
      </c>
      <c r="W269" s="169" t="e">
        <f>DAYS360(P269,S269,0)+1</f>
        <v>#VALUE!</v>
      </c>
      <c r="X269" s="168"/>
    </row>
    <row r="270" spans="1:24" ht="56.25" hidden="1" customHeight="1" x14ac:dyDescent="0.2">
      <c r="A270" s="17">
        <f>+A269+1</f>
        <v>171</v>
      </c>
      <c r="B270" s="171" t="s">
        <v>3</v>
      </c>
      <c r="C270" s="171" t="s">
        <v>76</v>
      </c>
      <c r="D270" s="179" t="s">
        <v>37</v>
      </c>
      <c r="E270" s="171" t="s">
        <v>25</v>
      </c>
      <c r="F270" s="172"/>
      <c r="G270" s="170">
        <v>42704</v>
      </c>
      <c r="H270" s="178" t="s">
        <v>187</v>
      </c>
      <c r="I270" s="172" t="s">
        <v>31</v>
      </c>
      <c r="J270" s="173" t="s">
        <v>32</v>
      </c>
      <c r="K270" s="17" t="s">
        <v>28</v>
      </c>
      <c r="L270" s="170">
        <v>42706</v>
      </c>
      <c r="M270" s="171" t="s">
        <v>21</v>
      </c>
      <c r="N270" s="171" t="s">
        <v>3</v>
      </c>
      <c r="O270" s="172" t="s">
        <v>186</v>
      </c>
      <c r="P270" s="170">
        <v>42719</v>
      </c>
      <c r="Q270" s="171" t="s">
        <v>185</v>
      </c>
      <c r="R270" s="17" t="s">
        <v>16</v>
      </c>
      <c r="S270" s="170">
        <v>42965</v>
      </c>
      <c r="T270" s="17" t="s">
        <v>184</v>
      </c>
      <c r="U270" s="169">
        <f>DAYS360(G270,L270,0)+1</f>
        <v>3</v>
      </c>
      <c r="V270" s="177" t="str">
        <f>IF(U270&gt;15,"Inoportuno",(IF(U270&lt;0,"No ha formulado PM","Oportuno")))</f>
        <v>Oportuno</v>
      </c>
      <c r="W270" s="169">
        <f>DAYS360(P270,S270,0)+1</f>
        <v>244</v>
      </c>
      <c r="X270" s="168"/>
    </row>
    <row r="271" spans="1:24" ht="56.25" hidden="1" customHeight="1" x14ac:dyDescent="0.2">
      <c r="A271" s="17">
        <f>+A270+1</f>
        <v>172</v>
      </c>
      <c r="B271" s="171" t="s">
        <v>11</v>
      </c>
      <c r="C271" s="171" t="s">
        <v>55</v>
      </c>
      <c r="D271" s="179" t="s">
        <v>37</v>
      </c>
      <c r="E271" s="171" t="s">
        <v>25</v>
      </c>
      <c r="F271" s="172" t="s">
        <v>84</v>
      </c>
      <c r="G271" s="170">
        <v>42780</v>
      </c>
      <c r="H271" s="176" t="s">
        <v>183</v>
      </c>
      <c r="I271" s="172" t="s">
        <v>31</v>
      </c>
      <c r="J271" s="173" t="s">
        <v>32</v>
      </c>
      <c r="K271" s="17" t="s">
        <v>28</v>
      </c>
      <c r="L271" s="170">
        <v>42795</v>
      </c>
      <c r="M271" s="171" t="s">
        <v>21</v>
      </c>
      <c r="N271" s="171" t="s">
        <v>110</v>
      </c>
      <c r="O271" s="171" t="s">
        <v>182</v>
      </c>
      <c r="P271" s="170">
        <v>42809</v>
      </c>
      <c r="Q271" s="171" t="s">
        <v>181</v>
      </c>
      <c r="R271" s="17" t="s">
        <v>16</v>
      </c>
      <c r="S271" s="170">
        <v>42916</v>
      </c>
      <c r="T271" s="171" t="s">
        <v>180</v>
      </c>
      <c r="U271" s="169">
        <f>DAYS360(G271,L271,0)+1</f>
        <v>18</v>
      </c>
      <c r="V271" s="177" t="str">
        <f>IF(U271&gt;15,"Inoportuno",(IF(U271&lt;0,"No ha formulado PM","Oportuno")))</f>
        <v>Inoportuno</v>
      </c>
      <c r="W271" s="169">
        <f>DAYS360(P271,S271,0)+1</f>
        <v>106</v>
      </c>
      <c r="X271" s="168"/>
    </row>
    <row r="272" spans="1:24" ht="56.25" hidden="1" customHeight="1" x14ac:dyDescent="0.2">
      <c r="A272" s="17">
        <f>+A271+1</f>
        <v>173</v>
      </c>
      <c r="B272" s="171" t="s">
        <v>11</v>
      </c>
      <c r="C272" s="171" t="s">
        <v>55</v>
      </c>
      <c r="D272" s="190" t="s">
        <v>37</v>
      </c>
      <c r="E272" s="189" t="s">
        <v>25</v>
      </c>
      <c r="F272" s="172" t="s">
        <v>112</v>
      </c>
      <c r="G272" s="170">
        <v>42946</v>
      </c>
      <c r="H272" s="183" t="s">
        <v>177</v>
      </c>
      <c r="I272" s="188" t="s">
        <v>31</v>
      </c>
      <c r="J272" s="187" t="s">
        <v>32</v>
      </c>
      <c r="K272" s="186" t="s">
        <v>28</v>
      </c>
      <c r="L272" s="170">
        <v>43008</v>
      </c>
      <c r="M272" s="171" t="s">
        <v>22</v>
      </c>
      <c r="N272" s="171" t="s">
        <v>110</v>
      </c>
      <c r="O272" s="171" t="s">
        <v>179</v>
      </c>
      <c r="P272" s="170">
        <v>43008</v>
      </c>
      <c r="Q272" s="171" t="s">
        <v>108</v>
      </c>
      <c r="R272" s="17" t="s">
        <v>16</v>
      </c>
      <c r="S272" s="170">
        <v>43046</v>
      </c>
      <c r="T272" s="171" t="s">
        <v>178</v>
      </c>
      <c r="U272" s="169"/>
      <c r="V272" s="177"/>
      <c r="W272" s="169"/>
      <c r="X272" s="168"/>
    </row>
    <row r="273" spans="1:24" ht="56.25" hidden="1" customHeight="1" x14ac:dyDescent="0.2">
      <c r="A273" s="17"/>
      <c r="B273" s="171" t="s">
        <v>11</v>
      </c>
      <c r="C273" s="171" t="s">
        <v>55</v>
      </c>
      <c r="D273" s="185"/>
      <c r="E273" s="184"/>
      <c r="F273" s="172" t="s">
        <v>112</v>
      </c>
      <c r="G273" s="170">
        <v>42946</v>
      </c>
      <c r="H273" s="183" t="s">
        <v>177</v>
      </c>
      <c r="I273" s="182"/>
      <c r="J273" s="181"/>
      <c r="K273" s="180"/>
      <c r="L273" s="170">
        <v>43008</v>
      </c>
      <c r="M273" s="171" t="s">
        <v>20</v>
      </c>
      <c r="N273" s="171" t="s">
        <v>176</v>
      </c>
      <c r="O273" s="171" t="s">
        <v>175</v>
      </c>
      <c r="P273" s="170">
        <v>43008</v>
      </c>
      <c r="Q273" s="171" t="s">
        <v>174</v>
      </c>
      <c r="R273" s="17" t="s">
        <v>16</v>
      </c>
      <c r="S273" s="170">
        <v>43046</v>
      </c>
      <c r="T273" s="171"/>
      <c r="U273" s="169"/>
      <c r="V273" s="177"/>
      <c r="W273" s="169"/>
      <c r="X273" s="168"/>
    </row>
    <row r="274" spans="1:24" ht="56.25" hidden="1" customHeight="1" x14ac:dyDescent="0.2">
      <c r="A274" s="17">
        <f>+A272+1</f>
        <v>174</v>
      </c>
      <c r="B274" s="171" t="s">
        <v>14</v>
      </c>
      <c r="C274" s="171" t="s">
        <v>76</v>
      </c>
      <c r="D274" s="190" t="s">
        <v>37</v>
      </c>
      <c r="E274" s="189" t="s">
        <v>25</v>
      </c>
      <c r="F274" s="172" t="s">
        <v>84</v>
      </c>
      <c r="G274" s="170">
        <v>42817</v>
      </c>
      <c r="H274" s="183" t="s">
        <v>171</v>
      </c>
      <c r="I274" s="188" t="s">
        <v>31</v>
      </c>
      <c r="J274" s="187" t="s">
        <v>32</v>
      </c>
      <c r="K274" s="186" t="s">
        <v>28</v>
      </c>
      <c r="L274" s="170">
        <v>42845</v>
      </c>
      <c r="M274" s="171" t="s">
        <v>22</v>
      </c>
      <c r="N274" s="171" t="s">
        <v>170</v>
      </c>
      <c r="O274" s="171" t="s">
        <v>173</v>
      </c>
      <c r="P274" s="170">
        <v>42962</v>
      </c>
      <c r="Q274" s="171" t="s">
        <v>172</v>
      </c>
      <c r="R274" s="17" t="s">
        <v>16</v>
      </c>
      <c r="S274" s="170">
        <v>42962</v>
      </c>
      <c r="T274" s="17" t="s">
        <v>167</v>
      </c>
      <c r="U274" s="169">
        <f>DAYS360(G274,L274,0)+1</f>
        <v>28</v>
      </c>
      <c r="V274" s="177" t="str">
        <f>IF(U274&gt;15,"Inoportuno",(IF(U274&lt;0,"No ha formulado PM","Oportuno")))</f>
        <v>Inoportuno</v>
      </c>
      <c r="W274" s="169">
        <f>DAYS360(P274,S274,0)+1</f>
        <v>1</v>
      </c>
      <c r="X274" s="168"/>
    </row>
    <row r="275" spans="1:24" ht="56.25" hidden="1" customHeight="1" x14ac:dyDescent="0.2">
      <c r="A275" s="17"/>
      <c r="B275" s="171" t="s">
        <v>14</v>
      </c>
      <c r="C275" s="171" t="s">
        <v>76</v>
      </c>
      <c r="D275" s="185"/>
      <c r="E275" s="184"/>
      <c r="F275" s="172" t="s">
        <v>84</v>
      </c>
      <c r="G275" s="170">
        <v>42817</v>
      </c>
      <c r="H275" s="183" t="s">
        <v>171</v>
      </c>
      <c r="I275" s="182"/>
      <c r="J275" s="181"/>
      <c r="K275" s="180"/>
      <c r="L275" s="170">
        <v>42845</v>
      </c>
      <c r="M275" s="171" t="s">
        <v>21</v>
      </c>
      <c r="N275" s="171" t="s">
        <v>170</v>
      </c>
      <c r="O275" s="171" t="s">
        <v>169</v>
      </c>
      <c r="P275" s="170">
        <v>42962</v>
      </c>
      <c r="Q275" s="171" t="s">
        <v>168</v>
      </c>
      <c r="R275" s="17" t="s">
        <v>16</v>
      </c>
      <c r="S275" s="170">
        <v>42962</v>
      </c>
      <c r="T275" s="17" t="s">
        <v>167</v>
      </c>
      <c r="U275" s="169">
        <f>DAYS360(G275,L275,0)+1</f>
        <v>28</v>
      </c>
      <c r="V275" s="177" t="str">
        <f>IF(U275&gt;15,"Inoportuno",(IF(U275&lt;0,"No ha formulado PM","Oportuno")))</f>
        <v>Inoportuno</v>
      </c>
      <c r="W275" s="169">
        <f>DAYS360(P275,S275,0)+1</f>
        <v>1</v>
      </c>
      <c r="X275" s="168"/>
    </row>
    <row r="276" spans="1:24" ht="56.25" hidden="1" customHeight="1" x14ac:dyDescent="0.2">
      <c r="A276" s="17">
        <v>175</v>
      </c>
      <c r="B276" s="171" t="s">
        <v>5</v>
      </c>
      <c r="C276" s="171" t="s">
        <v>62</v>
      </c>
      <c r="D276" s="179" t="s">
        <v>37</v>
      </c>
      <c r="E276" s="171" t="s">
        <v>25</v>
      </c>
      <c r="F276" s="171" t="s">
        <v>140</v>
      </c>
      <c r="G276" s="198">
        <v>42731</v>
      </c>
      <c r="H276" s="178" t="s">
        <v>166</v>
      </c>
      <c r="I276" s="171" t="s">
        <v>31</v>
      </c>
      <c r="J276" s="173" t="s">
        <v>32</v>
      </c>
      <c r="K276" s="17" t="s">
        <v>28</v>
      </c>
      <c r="L276" s="170">
        <v>42765</v>
      </c>
      <c r="M276" s="171" t="s">
        <v>22</v>
      </c>
      <c r="N276" s="171" t="s">
        <v>59</v>
      </c>
      <c r="O276" s="172" t="s">
        <v>165</v>
      </c>
      <c r="P276" s="170">
        <v>42725</v>
      </c>
      <c r="Q276" s="171" t="s">
        <v>165</v>
      </c>
      <c r="R276" s="17" t="s">
        <v>16</v>
      </c>
      <c r="S276" s="170">
        <v>42702</v>
      </c>
      <c r="T276" s="171" t="s">
        <v>164</v>
      </c>
      <c r="U276" s="169">
        <f>DAYS360(G276,L276,0)+1</f>
        <v>34</v>
      </c>
      <c r="V276" s="177" t="str">
        <f>IF(U276&gt;15,"Inoportuno",(IF(U276&lt;0,"No ha formulado PM","Oportuno")))</f>
        <v>Inoportuno</v>
      </c>
      <c r="W276" s="169">
        <f>DAYS360(P276,S276,0)+1</f>
        <v>-22</v>
      </c>
      <c r="X276" s="168"/>
    </row>
    <row r="277" spans="1:24" ht="56.25" hidden="1" customHeight="1" x14ac:dyDescent="0.2">
      <c r="A277" s="17">
        <v>176</v>
      </c>
      <c r="B277" s="171" t="s">
        <v>5</v>
      </c>
      <c r="C277" s="171" t="s">
        <v>62</v>
      </c>
      <c r="D277" s="190" t="s">
        <v>37</v>
      </c>
      <c r="E277" s="189" t="s">
        <v>25</v>
      </c>
      <c r="F277" s="171" t="s">
        <v>140</v>
      </c>
      <c r="G277" s="198">
        <v>42731</v>
      </c>
      <c r="H277" s="176" t="s">
        <v>162</v>
      </c>
      <c r="I277" s="189" t="s">
        <v>31</v>
      </c>
      <c r="J277" s="187" t="s">
        <v>32</v>
      </c>
      <c r="K277" s="186" t="s">
        <v>28</v>
      </c>
      <c r="L277" s="170">
        <v>42765</v>
      </c>
      <c r="M277" s="171" t="s">
        <v>21</v>
      </c>
      <c r="N277" s="171" t="s">
        <v>59</v>
      </c>
      <c r="O277" s="174" t="s">
        <v>163</v>
      </c>
      <c r="P277" s="170">
        <v>42725</v>
      </c>
      <c r="Q277" s="171" t="s">
        <v>160</v>
      </c>
      <c r="R277" s="17" t="s">
        <v>16</v>
      </c>
      <c r="S277" s="170">
        <v>43039</v>
      </c>
      <c r="T277" s="17" t="s">
        <v>63</v>
      </c>
      <c r="U277" s="169">
        <f>DAYS360(G277,L277,0)+1</f>
        <v>34</v>
      </c>
      <c r="V277" s="177" t="str">
        <f>IF(U277&gt;15,"Inoportuno",(IF(U277&lt;0,"No ha formulado PM","Oportuno")))</f>
        <v>Inoportuno</v>
      </c>
      <c r="W277" s="169">
        <f>DAYS360(P277,S277,0)+1</f>
        <v>311</v>
      </c>
      <c r="X277" s="168"/>
    </row>
    <row r="278" spans="1:24" ht="56.25" hidden="1" customHeight="1" x14ac:dyDescent="0.2">
      <c r="A278" s="17"/>
      <c r="B278" s="171" t="s">
        <v>5</v>
      </c>
      <c r="C278" s="171" t="s">
        <v>62</v>
      </c>
      <c r="D278" s="185"/>
      <c r="E278" s="184"/>
      <c r="F278" s="171" t="s">
        <v>140</v>
      </c>
      <c r="G278" s="170">
        <v>42731</v>
      </c>
      <c r="H278" s="176" t="s">
        <v>162</v>
      </c>
      <c r="I278" s="184"/>
      <c r="J278" s="181"/>
      <c r="K278" s="180"/>
      <c r="L278" s="170">
        <v>42765</v>
      </c>
      <c r="M278" s="171" t="s">
        <v>20</v>
      </c>
      <c r="N278" s="171" t="s">
        <v>59</v>
      </c>
      <c r="O278" s="172" t="s">
        <v>161</v>
      </c>
      <c r="P278" s="170">
        <v>42725</v>
      </c>
      <c r="Q278" s="171" t="s">
        <v>160</v>
      </c>
      <c r="R278" s="17" t="s">
        <v>16</v>
      </c>
      <c r="S278" s="170">
        <v>43039</v>
      </c>
      <c r="T278" s="17"/>
      <c r="U278" s="169">
        <f>DAYS360(G278,L278,0)+1</f>
        <v>34</v>
      </c>
      <c r="V278" s="177" t="str">
        <f>IF(U278&gt;15,"Inoportuno",(IF(U278&lt;0,"No ha formulado PM","Oportuno")))</f>
        <v>Inoportuno</v>
      </c>
      <c r="W278" s="169">
        <f>DAYS360(P278,S278,0)+1</f>
        <v>311</v>
      </c>
      <c r="X278" s="168"/>
    </row>
    <row r="279" spans="1:24" ht="56.25" hidden="1" customHeight="1" x14ac:dyDescent="0.2">
      <c r="A279" s="17">
        <v>177</v>
      </c>
      <c r="B279" s="171" t="s">
        <v>5</v>
      </c>
      <c r="C279" s="171" t="s">
        <v>62</v>
      </c>
      <c r="D279" s="190" t="s">
        <v>37</v>
      </c>
      <c r="E279" s="189" t="s">
        <v>25</v>
      </c>
      <c r="F279" s="171" t="s">
        <v>140</v>
      </c>
      <c r="G279" s="198">
        <v>42731</v>
      </c>
      <c r="H279" s="176" t="s">
        <v>158</v>
      </c>
      <c r="I279" s="189" t="s">
        <v>31</v>
      </c>
      <c r="J279" s="187" t="s">
        <v>32</v>
      </c>
      <c r="K279" s="186" t="s">
        <v>28</v>
      </c>
      <c r="L279" s="170">
        <v>42765</v>
      </c>
      <c r="M279" s="171" t="s">
        <v>21</v>
      </c>
      <c r="N279" s="171" t="s">
        <v>59</v>
      </c>
      <c r="O279" s="172" t="s">
        <v>159</v>
      </c>
      <c r="P279" s="170">
        <v>42725</v>
      </c>
      <c r="Q279" s="171" t="s">
        <v>157</v>
      </c>
      <c r="R279" s="17" t="s">
        <v>16</v>
      </c>
      <c r="S279" s="170">
        <v>43039</v>
      </c>
      <c r="T279" s="17" t="s">
        <v>63</v>
      </c>
      <c r="U279" s="169">
        <f>DAYS360(G279,L279,0)+1</f>
        <v>34</v>
      </c>
      <c r="V279" s="177" t="str">
        <f>IF(U279&gt;15,"Inoportuno",(IF(U279&lt;0,"No ha formulado PM","Oportuno")))</f>
        <v>Inoportuno</v>
      </c>
      <c r="W279" s="169">
        <f>DAYS360(P279,S279,0)+1</f>
        <v>311</v>
      </c>
      <c r="X279" s="168"/>
    </row>
    <row r="280" spans="1:24" ht="56.25" hidden="1" customHeight="1" x14ac:dyDescent="0.2">
      <c r="A280" s="17"/>
      <c r="B280" s="171" t="s">
        <v>5</v>
      </c>
      <c r="C280" s="171" t="s">
        <v>62</v>
      </c>
      <c r="D280" s="185"/>
      <c r="E280" s="184"/>
      <c r="F280" s="171" t="s">
        <v>140</v>
      </c>
      <c r="G280" s="170">
        <v>42731</v>
      </c>
      <c r="H280" s="176" t="s">
        <v>158</v>
      </c>
      <c r="I280" s="184"/>
      <c r="J280" s="181"/>
      <c r="K280" s="180"/>
      <c r="L280" s="170">
        <v>42765</v>
      </c>
      <c r="M280" s="171" t="s">
        <v>20</v>
      </c>
      <c r="N280" s="171" t="s">
        <v>59</v>
      </c>
      <c r="O280" s="172" t="s">
        <v>153</v>
      </c>
      <c r="P280" s="170">
        <v>42725</v>
      </c>
      <c r="Q280" s="171" t="s">
        <v>157</v>
      </c>
      <c r="R280" s="17" t="s">
        <v>16</v>
      </c>
      <c r="S280" s="170">
        <v>43039</v>
      </c>
      <c r="T280" s="17"/>
      <c r="U280" s="169">
        <f>DAYS360(G280,L280,0)+1</f>
        <v>34</v>
      </c>
      <c r="V280" s="177" t="str">
        <f>IF(U280&gt;15,"Inoportuno",(IF(U280&lt;0,"No ha formulado PM","Oportuno")))</f>
        <v>Inoportuno</v>
      </c>
      <c r="W280" s="169">
        <f>DAYS360(P280,S280,0)+1</f>
        <v>311</v>
      </c>
      <c r="X280" s="168"/>
    </row>
    <row r="281" spans="1:24" ht="56.25" hidden="1" customHeight="1" x14ac:dyDescent="0.2">
      <c r="A281" s="17">
        <v>178</v>
      </c>
      <c r="B281" s="171" t="s">
        <v>5</v>
      </c>
      <c r="C281" s="171" t="s">
        <v>62</v>
      </c>
      <c r="D281" s="190" t="s">
        <v>37</v>
      </c>
      <c r="E281" s="189" t="s">
        <v>25</v>
      </c>
      <c r="F281" s="171" t="s">
        <v>140</v>
      </c>
      <c r="G281" s="198">
        <v>42731</v>
      </c>
      <c r="H281" s="176" t="s">
        <v>155</v>
      </c>
      <c r="I281" s="189" t="s">
        <v>31</v>
      </c>
      <c r="J281" s="187" t="s">
        <v>32</v>
      </c>
      <c r="K281" s="186" t="s">
        <v>28</v>
      </c>
      <c r="L281" s="170">
        <v>42765</v>
      </c>
      <c r="M281" s="171" t="s">
        <v>21</v>
      </c>
      <c r="N281" s="171" t="s">
        <v>59</v>
      </c>
      <c r="O281" s="172" t="s">
        <v>156</v>
      </c>
      <c r="P281" s="170">
        <v>42725</v>
      </c>
      <c r="Q281" s="171" t="s">
        <v>154</v>
      </c>
      <c r="R281" s="17" t="s">
        <v>16</v>
      </c>
      <c r="S281" s="170">
        <v>43039</v>
      </c>
      <c r="T281" s="17" t="s">
        <v>63</v>
      </c>
      <c r="U281" s="169">
        <f>DAYS360(G281,L281,0)+1</f>
        <v>34</v>
      </c>
      <c r="V281" s="177" t="str">
        <f>IF(U281&gt;15,"Inoportuno",(IF(U281&lt;0,"No ha formulado PM","Oportuno")))</f>
        <v>Inoportuno</v>
      </c>
      <c r="W281" s="169">
        <f>DAYS360(P281,S281,0)+1</f>
        <v>311</v>
      </c>
      <c r="X281" s="168"/>
    </row>
    <row r="282" spans="1:24" ht="56.25" hidden="1" customHeight="1" x14ac:dyDescent="0.2">
      <c r="A282" s="17"/>
      <c r="B282" s="171" t="s">
        <v>5</v>
      </c>
      <c r="C282" s="171" t="s">
        <v>62</v>
      </c>
      <c r="D282" s="185"/>
      <c r="E282" s="184"/>
      <c r="F282" s="171" t="s">
        <v>140</v>
      </c>
      <c r="G282" s="170">
        <v>42731</v>
      </c>
      <c r="H282" s="176" t="s">
        <v>155</v>
      </c>
      <c r="I282" s="184"/>
      <c r="J282" s="181"/>
      <c r="K282" s="180"/>
      <c r="L282" s="170">
        <v>42765</v>
      </c>
      <c r="M282" s="171" t="s">
        <v>20</v>
      </c>
      <c r="N282" s="171" t="s">
        <v>59</v>
      </c>
      <c r="O282" s="172" t="s">
        <v>147</v>
      </c>
      <c r="P282" s="170">
        <v>42725</v>
      </c>
      <c r="Q282" s="171" t="s">
        <v>154</v>
      </c>
      <c r="R282" s="17" t="s">
        <v>16</v>
      </c>
      <c r="S282" s="170">
        <v>43039</v>
      </c>
      <c r="T282" s="17"/>
      <c r="U282" s="169">
        <f>DAYS360(G282,L282,0)+1</f>
        <v>34</v>
      </c>
      <c r="V282" s="177" t="str">
        <f>IF(U282&gt;15,"Inoportuno",(IF(U282&lt;0,"No ha formulado PM","Oportuno")))</f>
        <v>Inoportuno</v>
      </c>
      <c r="W282" s="169">
        <f>DAYS360(P282,S282,0)+1</f>
        <v>311</v>
      </c>
      <c r="X282" s="168"/>
    </row>
    <row r="283" spans="1:24" ht="56.25" hidden="1" customHeight="1" x14ac:dyDescent="0.2">
      <c r="A283" s="17">
        <f>+A281+1</f>
        <v>179</v>
      </c>
      <c r="B283" s="171" t="s">
        <v>5</v>
      </c>
      <c r="C283" s="171" t="s">
        <v>62</v>
      </c>
      <c r="D283" s="190" t="s">
        <v>37</v>
      </c>
      <c r="E283" s="189" t="s">
        <v>25</v>
      </c>
      <c r="F283" s="171" t="s">
        <v>140</v>
      </c>
      <c r="G283" s="198">
        <v>42731</v>
      </c>
      <c r="H283" s="176" t="s">
        <v>152</v>
      </c>
      <c r="I283" s="189" t="s">
        <v>31</v>
      </c>
      <c r="J283" s="187" t="s">
        <v>32</v>
      </c>
      <c r="K283" s="186" t="s">
        <v>28</v>
      </c>
      <c r="L283" s="170">
        <v>42765</v>
      </c>
      <c r="M283" s="171" t="s">
        <v>21</v>
      </c>
      <c r="N283" s="171" t="s">
        <v>59</v>
      </c>
      <c r="O283" s="172" t="s">
        <v>153</v>
      </c>
      <c r="P283" s="192">
        <v>42725</v>
      </c>
      <c r="Q283" s="171" t="s">
        <v>151</v>
      </c>
      <c r="R283" s="17" t="s">
        <v>16</v>
      </c>
      <c r="S283" s="170">
        <v>43039</v>
      </c>
      <c r="T283" s="17" t="s">
        <v>63</v>
      </c>
      <c r="U283" s="169">
        <f>DAYS360(G283,L283,0)+1</f>
        <v>34</v>
      </c>
      <c r="V283" s="177" t="str">
        <f>IF(U283&gt;15,"Inoportuno",(IF(U283&lt;0,"No ha formulado PM","Oportuno")))</f>
        <v>Inoportuno</v>
      </c>
      <c r="W283" s="169">
        <f>DAYS360(P283,S283,0)+1</f>
        <v>311</v>
      </c>
      <c r="X283" s="168"/>
    </row>
    <row r="284" spans="1:24" ht="56.25" hidden="1" customHeight="1" x14ac:dyDescent="0.2">
      <c r="A284" s="17"/>
      <c r="B284" s="171" t="s">
        <v>5</v>
      </c>
      <c r="C284" s="171" t="s">
        <v>62</v>
      </c>
      <c r="D284" s="185"/>
      <c r="E284" s="184"/>
      <c r="F284" s="171" t="s">
        <v>140</v>
      </c>
      <c r="G284" s="170">
        <v>42731</v>
      </c>
      <c r="H284" s="176" t="s">
        <v>152</v>
      </c>
      <c r="I284" s="184"/>
      <c r="J284" s="181"/>
      <c r="K284" s="180"/>
      <c r="L284" s="170">
        <v>42765</v>
      </c>
      <c r="M284" s="171" t="s">
        <v>20</v>
      </c>
      <c r="N284" s="171" t="s">
        <v>59</v>
      </c>
      <c r="O284" s="172" t="s">
        <v>147</v>
      </c>
      <c r="P284" s="192"/>
      <c r="Q284" s="171" t="s">
        <v>151</v>
      </c>
      <c r="R284" s="17" t="s">
        <v>16</v>
      </c>
      <c r="S284" s="170">
        <v>43039</v>
      </c>
      <c r="T284" s="17"/>
      <c r="U284" s="169">
        <f>DAYS360(G284,L284,0)+1</f>
        <v>34</v>
      </c>
      <c r="V284" s="177" t="str">
        <f>IF(U284&gt;15,"Inoportuno",(IF(U284&lt;0,"No ha formulado PM","Oportuno")))</f>
        <v>Inoportuno</v>
      </c>
      <c r="W284" s="169">
        <f>DAYS360(P284,S284,0)+1</f>
        <v>42422</v>
      </c>
      <c r="X284" s="168"/>
    </row>
    <row r="285" spans="1:24" ht="69" hidden="1" customHeight="1" x14ac:dyDescent="0.2">
      <c r="A285" s="17">
        <f>+A283+1</f>
        <v>180</v>
      </c>
      <c r="B285" s="171" t="s">
        <v>5</v>
      </c>
      <c r="C285" s="171" t="s">
        <v>62</v>
      </c>
      <c r="D285" s="190" t="s">
        <v>37</v>
      </c>
      <c r="E285" s="189" t="s">
        <v>25</v>
      </c>
      <c r="F285" s="171" t="s">
        <v>140</v>
      </c>
      <c r="G285" s="198">
        <v>42731</v>
      </c>
      <c r="H285" s="178" t="s">
        <v>148</v>
      </c>
      <c r="I285" s="189" t="s">
        <v>31</v>
      </c>
      <c r="J285" s="187" t="s">
        <v>33</v>
      </c>
      <c r="K285" s="186" t="s">
        <v>28</v>
      </c>
      <c r="L285" s="170">
        <v>42765</v>
      </c>
      <c r="M285" s="171" t="s">
        <v>21</v>
      </c>
      <c r="N285" s="171" t="s">
        <v>59</v>
      </c>
      <c r="O285" s="172" t="s">
        <v>150</v>
      </c>
      <c r="P285" s="192">
        <v>43068</v>
      </c>
      <c r="Q285" s="171" t="s">
        <v>149</v>
      </c>
      <c r="R285" s="17" t="s">
        <v>17</v>
      </c>
      <c r="S285" s="170"/>
      <c r="T285" s="17"/>
      <c r="U285" s="169">
        <f>DAYS360(G285,L285,0)+1</f>
        <v>34</v>
      </c>
      <c r="V285" s="177" t="str">
        <f>IF(U285&gt;15,"Inoportuno",(IF(U285&lt;0,"No ha formulado PM","Oportuno")))</f>
        <v>Inoportuno</v>
      </c>
      <c r="W285" s="169">
        <f>DAYS360(P285,S285,0)+1</f>
        <v>-42448</v>
      </c>
      <c r="X285" s="168"/>
    </row>
    <row r="286" spans="1:24" ht="72.75" hidden="1" customHeight="1" x14ac:dyDescent="0.2">
      <c r="A286" s="17"/>
      <c r="B286" s="171" t="s">
        <v>5</v>
      </c>
      <c r="C286" s="171" t="s">
        <v>62</v>
      </c>
      <c r="D286" s="185"/>
      <c r="E286" s="184"/>
      <c r="F286" s="171" t="s">
        <v>140</v>
      </c>
      <c r="G286" s="170">
        <v>42731</v>
      </c>
      <c r="H286" s="178" t="s">
        <v>148</v>
      </c>
      <c r="I286" s="184"/>
      <c r="J286" s="181"/>
      <c r="K286" s="180"/>
      <c r="L286" s="170">
        <v>42765</v>
      </c>
      <c r="M286" s="171" t="s">
        <v>20</v>
      </c>
      <c r="N286" s="171" t="s">
        <v>59</v>
      </c>
      <c r="O286" s="172" t="s">
        <v>147</v>
      </c>
      <c r="P286" s="192"/>
      <c r="Q286" s="171" t="s">
        <v>146</v>
      </c>
      <c r="R286" s="17" t="s">
        <v>17</v>
      </c>
      <c r="S286" s="170"/>
      <c r="T286" s="17"/>
      <c r="U286" s="169">
        <f>DAYS360(G286,L286,0)+1</f>
        <v>34</v>
      </c>
      <c r="V286" s="177" t="str">
        <f>IF(U286&gt;15,"Inoportuno",(IF(U286&lt;0,"No ha formulado PM","Oportuno")))</f>
        <v>Inoportuno</v>
      </c>
      <c r="W286" s="169">
        <f>DAYS360(P286,S286,0)+1</f>
        <v>1</v>
      </c>
      <c r="X286" s="168"/>
    </row>
    <row r="287" spans="1:24" ht="56.25" hidden="1" customHeight="1" x14ac:dyDescent="0.2">
      <c r="A287" s="17">
        <f>+A285+1</f>
        <v>181</v>
      </c>
      <c r="B287" s="171" t="s">
        <v>5</v>
      </c>
      <c r="C287" s="171" t="s">
        <v>62</v>
      </c>
      <c r="D287" s="190" t="s">
        <v>37</v>
      </c>
      <c r="E287" s="189" t="s">
        <v>25</v>
      </c>
      <c r="F287" s="171" t="s">
        <v>140</v>
      </c>
      <c r="G287" s="198">
        <v>42731</v>
      </c>
      <c r="H287" s="176" t="s">
        <v>144</v>
      </c>
      <c r="I287" s="189" t="s">
        <v>31</v>
      </c>
      <c r="J287" s="187" t="s">
        <v>32</v>
      </c>
      <c r="K287" s="186" t="s">
        <v>28</v>
      </c>
      <c r="L287" s="170">
        <v>42765</v>
      </c>
      <c r="M287" s="171" t="s">
        <v>21</v>
      </c>
      <c r="N287" s="171" t="s">
        <v>59</v>
      </c>
      <c r="O287" s="172" t="s">
        <v>145</v>
      </c>
      <c r="P287" s="192">
        <v>42725</v>
      </c>
      <c r="Q287" s="171" t="s">
        <v>142</v>
      </c>
      <c r="R287" s="17" t="s">
        <v>16</v>
      </c>
      <c r="S287" s="170">
        <v>43039</v>
      </c>
      <c r="T287" s="17" t="s">
        <v>141</v>
      </c>
      <c r="U287" s="169">
        <f>DAYS360(G287,L287,0)+1</f>
        <v>34</v>
      </c>
      <c r="V287" s="177" t="str">
        <f>IF(U287&gt;15,"Inoportuno",(IF(U287&lt;0,"No ha formulado PM","Oportuno")))</f>
        <v>Inoportuno</v>
      </c>
      <c r="W287" s="169">
        <f>DAYS360(P287,S287,0)+1</f>
        <v>311</v>
      </c>
      <c r="X287" s="168"/>
    </row>
    <row r="288" spans="1:24" ht="56.25" hidden="1" customHeight="1" x14ac:dyDescent="0.2">
      <c r="A288" s="17"/>
      <c r="B288" s="171" t="s">
        <v>5</v>
      </c>
      <c r="C288" s="171" t="s">
        <v>62</v>
      </c>
      <c r="D288" s="185"/>
      <c r="E288" s="184"/>
      <c r="F288" s="171" t="s">
        <v>140</v>
      </c>
      <c r="G288" s="170">
        <v>42731</v>
      </c>
      <c r="H288" s="176" t="s">
        <v>144</v>
      </c>
      <c r="I288" s="184"/>
      <c r="J288" s="181"/>
      <c r="K288" s="180"/>
      <c r="L288" s="170">
        <v>42765</v>
      </c>
      <c r="M288" s="171" t="s">
        <v>20</v>
      </c>
      <c r="N288" s="171" t="s">
        <v>59</v>
      </c>
      <c r="O288" s="172" t="s">
        <v>143</v>
      </c>
      <c r="P288" s="192"/>
      <c r="Q288" s="171" t="s">
        <v>142</v>
      </c>
      <c r="R288" s="17" t="s">
        <v>16</v>
      </c>
      <c r="S288" s="170">
        <v>43039</v>
      </c>
      <c r="T288" s="17" t="s">
        <v>141</v>
      </c>
      <c r="U288" s="169">
        <f>DAYS360(G288,L288,0)+1</f>
        <v>34</v>
      </c>
      <c r="V288" s="177" t="str">
        <f>IF(U288&gt;15,"Inoportuno",(IF(U288&lt;0,"No ha formulado PM","Oportuno")))</f>
        <v>Inoportuno</v>
      </c>
      <c r="W288" s="169">
        <f>DAYS360(P288,S288,0)+1</f>
        <v>42422</v>
      </c>
      <c r="X288" s="168"/>
    </row>
    <row r="289" spans="1:24" ht="56.25" hidden="1" customHeight="1" x14ac:dyDescent="0.2">
      <c r="A289" s="17">
        <v>182</v>
      </c>
      <c r="B289" s="171" t="s">
        <v>5</v>
      </c>
      <c r="C289" s="171" t="s">
        <v>62</v>
      </c>
      <c r="D289" s="179" t="s">
        <v>37</v>
      </c>
      <c r="E289" s="171" t="s">
        <v>25</v>
      </c>
      <c r="F289" s="171" t="s">
        <v>140</v>
      </c>
      <c r="G289" s="198">
        <v>42731</v>
      </c>
      <c r="H289" s="178" t="s">
        <v>139</v>
      </c>
      <c r="I289" s="171" t="s">
        <v>31</v>
      </c>
      <c r="J289" s="173" t="s">
        <v>32</v>
      </c>
      <c r="K289" s="17" t="s">
        <v>28</v>
      </c>
      <c r="L289" s="170">
        <v>42765</v>
      </c>
      <c r="M289" s="171" t="s">
        <v>22</v>
      </c>
      <c r="N289" s="171" t="s">
        <v>59</v>
      </c>
      <c r="O289" s="172" t="s">
        <v>138</v>
      </c>
      <c r="P289" s="170">
        <v>42725</v>
      </c>
      <c r="Q289" s="171" t="s">
        <v>137</v>
      </c>
      <c r="R289" s="17" t="s">
        <v>16</v>
      </c>
      <c r="S289" s="170">
        <v>42735</v>
      </c>
      <c r="T289" s="17" t="s">
        <v>68</v>
      </c>
      <c r="U289" s="169">
        <f>DAYS360(G289,L289,0)+1</f>
        <v>34</v>
      </c>
      <c r="V289" s="177" t="str">
        <f>IF(U289&gt;15,"Inoportuno",(IF(U289&lt;0,"No ha formulado PM","Oportuno")))</f>
        <v>Inoportuno</v>
      </c>
      <c r="W289" s="169">
        <f>DAYS360(P289,S289,0)+1</f>
        <v>11</v>
      </c>
      <c r="X289" s="168"/>
    </row>
    <row r="290" spans="1:24" ht="56.25" hidden="1" customHeight="1" x14ac:dyDescent="0.2">
      <c r="A290" s="17">
        <v>183</v>
      </c>
      <c r="B290" s="171" t="s">
        <v>15</v>
      </c>
      <c r="C290" s="171" t="s">
        <v>55</v>
      </c>
      <c r="D290" s="190" t="s">
        <v>37</v>
      </c>
      <c r="E290" s="189" t="s">
        <v>25</v>
      </c>
      <c r="F290" s="172" t="s">
        <v>75</v>
      </c>
      <c r="G290" s="170">
        <v>42886</v>
      </c>
      <c r="H290" s="178" t="s">
        <v>135</v>
      </c>
      <c r="I290" s="188" t="s">
        <v>31</v>
      </c>
      <c r="J290" s="187" t="s">
        <v>33</v>
      </c>
      <c r="K290" s="186" t="s">
        <v>28</v>
      </c>
      <c r="L290" s="170">
        <v>42933</v>
      </c>
      <c r="M290" s="171" t="s">
        <v>22</v>
      </c>
      <c r="N290" s="171" t="s">
        <v>134</v>
      </c>
      <c r="O290" s="172" t="s">
        <v>136</v>
      </c>
      <c r="P290" s="170">
        <v>43069</v>
      </c>
      <c r="Q290" s="171"/>
      <c r="R290" s="17" t="s">
        <v>17</v>
      </c>
      <c r="S290" s="170"/>
      <c r="T290" s="17"/>
      <c r="U290" s="169"/>
      <c r="V290" s="177"/>
      <c r="W290" s="169"/>
      <c r="X290" s="168"/>
    </row>
    <row r="291" spans="1:24" ht="56.25" hidden="1" customHeight="1" x14ac:dyDescent="0.2">
      <c r="A291" s="17"/>
      <c r="B291" s="171" t="s">
        <v>15</v>
      </c>
      <c r="C291" s="171" t="s">
        <v>55</v>
      </c>
      <c r="D291" s="185"/>
      <c r="E291" s="184"/>
      <c r="F291" s="172" t="s">
        <v>75</v>
      </c>
      <c r="G291" s="170">
        <v>42886</v>
      </c>
      <c r="H291" s="178" t="s">
        <v>135</v>
      </c>
      <c r="I291" s="182"/>
      <c r="J291" s="181"/>
      <c r="K291" s="180"/>
      <c r="L291" s="170">
        <v>42903</v>
      </c>
      <c r="M291" s="171" t="s">
        <v>21</v>
      </c>
      <c r="N291" s="171" t="s">
        <v>134</v>
      </c>
      <c r="O291" s="172" t="s">
        <v>133</v>
      </c>
      <c r="P291" s="170">
        <v>43069</v>
      </c>
      <c r="Q291" s="171"/>
      <c r="R291" s="17" t="s">
        <v>17</v>
      </c>
      <c r="S291" s="170"/>
      <c r="T291" s="17"/>
      <c r="U291" s="169">
        <f>DAYS360(G290,L291,0)+1</f>
        <v>18</v>
      </c>
      <c r="V291" s="177"/>
      <c r="W291" s="169"/>
      <c r="X291" s="168"/>
    </row>
    <row r="292" spans="1:24" ht="56.25" hidden="1" customHeight="1" x14ac:dyDescent="0.2">
      <c r="A292" s="17">
        <v>184</v>
      </c>
      <c r="B292" s="171" t="s">
        <v>9</v>
      </c>
      <c r="C292" s="171" t="s">
        <v>62</v>
      </c>
      <c r="D292" s="179" t="s">
        <v>37</v>
      </c>
      <c r="E292" s="171" t="s">
        <v>25</v>
      </c>
      <c r="F292" s="171" t="s">
        <v>54</v>
      </c>
      <c r="G292" s="198">
        <v>42934</v>
      </c>
      <c r="H292" s="178" t="s">
        <v>132</v>
      </c>
      <c r="I292" s="171" t="s">
        <v>31</v>
      </c>
      <c r="J292" s="173" t="s">
        <v>33</v>
      </c>
      <c r="K292" s="17" t="s">
        <v>28</v>
      </c>
      <c r="L292" s="170">
        <v>42965</v>
      </c>
      <c r="M292" s="171" t="s">
        <v>21</v>
      </c>
      <c r="N292" s="171" t="s">
        <v>131</v>
      </c>
      <c r="O292" s="172" t="s">
        <v>130</v>
      </c>
      <c r="P292" s="170">
        <v>43100</v>
      </c>
      <c r="Q292" s="171" t="s">
        <v>129</v>
      </c>
      <c r="R292" s="17" t="s">
        <v>17</v>
      </c>
      <c r="S292" s="170"/>
      <c r="T292" s="17"/>
      <c r="U292" s="169">
        <f>DAYS360(G292,L292,0)+1</f>
        <v>31</v>
      </c>
      <c r="V292" s="177"/>
      <c r="W292" s="169"/>
      <c r="X292" s="168"/>
    </row>
    <row r="293" spans="1:24" ht="56.25" hidden="1" customHeight="1" x14ac:dyDescent="0.2">
      <c r="A293" s="17">
        <v>185</v>
      </c>
      <c r="B293" s="171" t="s">
        <v>10</v>
      </c>
      <c r="C293" s="171" t="s">
        <v>62</v>
      </c>
      <c r="D293" s="179" t="s">
        <v>37</v>
      </c>
      <c r="E293" s="171" t="s">
        <v>25</v>
      </c>
      <c r="F293" s="172" t="s">
        <v>54</v>
      </c>
      <c r="G293" s="170">
        <v>42732</v>
      </c>
      <c r="H293" s="197" t="s">
        <v>128</v>
      </c>
      <c r="I293" s="172" t="s">
        <v>31</v>
      </c>
      <c r="J293" s="173" t="s">
        <v>32</v>
      </c>
      <c r="K293" s="17" t="s">
        <v>28</v>
      </c>
      <c r="L293" s="170">
        <v>42779</v>
      </c>
      <c r="M293" s="171" t="s">
        <v>22</v>
      </c>
      <c r="N293" s="171" t="s">
        <v>123</v>
      </c>
      <c r="O293" s="172" t="s">
        <v>127</v>
      </c>
      <c r="P293" s="170">
        <v>42855</v>
      </c>
      <c r="Q293" s="171" t="s">
        <v>126</v>
      </c>
      <c r="R293" s="17" t="s">
        <v>16</v>
      </c>
      <c r="S293" s="170">
        <v>43018</v>
      </c>
      <c r="T293" s="17" t="s">
        <v>125</v>
      </c>
      <c r="U293" s="169">
        <f>DAYS360(G293,L293,0)+1</f>
        <v>46</v>
      </c>
      <c r="V293" s="177"/>
      <c r="W293" s="169"/>
      <c r="X293" s="168"/>
    </row>
    <row r="294" spans="1:24" ht="68.25" hidden="1" customHeight="1" x14ac:dyDescent="0.2">
      <c r="A294" s="17">
        <v>186</v>
      </c>
      <c r="B294" s="171" t="s">
        <v>10</v>
      </c>
      <c r="C294" s="171" t="s">
        <v>62</v>
      </c>
      <c r="D294" s="179" t="s">
        <v>37</v>
      </c>
      <c r="E294" s="171" t="s">
        <v>25</v>
      </c>
      <c r="F294" s="172" t="s">
        <v>54</v>
      </c>
      <c r="G294" s="170">
        <v>42732</v>
      </c>
      <c r="H294" s="183" t="s">
        <v>124</v>
      </c>
      <c r="I294" s="172" t="s">
        <v>31</v>
      </c>
      <c r="J294" s="173" t="s">
        <v>32</v>
      </c>
      <c r="K294" s="17" t="s">
        <v>28</v>
      </c>
      <c r="L294" s="170">
        <v>42779</v>
      </c>
      <c r="M294" s="171" t="s">
        <v>22</v>
      </c>
      <c r="N294" s="171" t="s">
        <v>123</v>
      </c>
      <c r="O294" s="172" t="s">
        <v>118</v>
      </c>
      <c r="P294" s="170">
        <v>42855</v>
      </c>
      <c r="Q294" s="171" t="s">
        <v>122</v>
      </c>
      <c r="R294" s="17" t="s">
        <v>16</v>
      </c>
      <c r="S294" s="170">
        <v>43018</v>
      </c>
      <c r="T294" s="17" t="s">
        <v>121</v>
      </c>
      <c r="U294" s="169">
        <f>DAYS360(G294,L294,0)+1</f>
        <v>46</v>
      </c>
      <c r="V294" s="177"/>
      <c r="W294" s="169"/>
      <c r="X294" s="168"/>
    </row>
    <row r="295" spans="1:24" ht="56.25" hidden="1" customHeight="1" x14ac:dyDescent="0.2">
      <c r="A295" s="17">
        <v>187</v>
      </c>
      <c r="B295" s="171" t="s">
        <v>10</v>
      </c>
      <c r="C295" s="171" t="s">
        <v>62</v>
      </c>
      <c r="D295" s="179" t="s">
        <v>37</v>
      </c>
      <c r="E295" s="171" t="s">
        <v>25</v>
      </c>
      <c r="F295" s="172" t="s">
        <v>112</v>
      </c>
      <c r="G295" s="170">
        <v>42880</v>
      </c>
      <c r="H295" s="196" t="s">
        <v>120</v>
      </c>
      <c r="I295" s="172" t="s">
        <v>31</v>
      </c>
      <c r="J295" s="173" t="s">
        <v>32</v>
      </c>
      <c r="K295" s="17" t="s">
        <v>28</v>
      </c>
      <c r="L295" s="170">
        <v>42906</v>
      </c>
      <c r="M295" s="171" t="s">
        <v>22</v>
      </c>
      <c r="N295" s="171" t="s">
        <v>119</v>
      </c>
      <c r="O295" s="171" t="s">
        <v>118</v>
      </c>
      <c r="P295" s="170">
        <v>42946</v>
      </c>
      <c r="Q295" s="171" t="s">
        <v>117</v>
      </c>
      <c r="R295" s="17" t="s">
        <v>16</v>
      </c>
      <c r="S295" s="170">
        <v>43018</v>
      </c>
      <c r="T295" s="17" t="s">
        <v>116</v>
      </c>
      <c r="U295" s="169">
        <f>DAYS360(G295,L295,0)+1</f>
        <v>26</v>
      </c>
      <c r="V295" s="177"/>
      <c r="W295" s="169"/>
      <c r="X295" s="168"/>
    </row>
    <row r="296" spans="1:24" ht="56.25" hidden="1" customHeight="1" x14ac:dyDescent="0.2">
      <c r="A296" s="17">
        <v>188</v>
      </c>
      <c r="B296" s="171" t="s">
        <v>11</v>
      </c>
      <c r="C296" s="171" t="s">
        <v>62</v>
      </c>
      <c r="D296" s="190" t="s">
        <v>37</v>
      </c>
      <c r="E296" s="189" t="s">
        <v>25</v>
      </c>
      <c r="F296" s="172" t="s">
        <v>112</v>
      </c>
      <c r="G296" s="170">
        <v>42916</v>
      </c>
      <c r="H296" s="194" t="s">
        <v>111</v>
      </c>
      <c r="I296" s="188" t="s">
        <v>31</v>
      </c>
      <c r="J296" s="187" t="s">
        <v>32</v>
      </c>
      <c r="K296" s="186" t="s">
        <v>28</v>
      </c>
      <c r="L296" s="170">
        <v>42963</v>
      </c>
      <c r="M296" s="171" t="s">
        <v>22</v>
      </c>
      <c r="N296" s="171" t="s">
        <v>110</v>
      </c>
      <c r="O296" s="195" t="s">
        <v>115</v>
      </c>
      <c r="P296" s="170">
        <v>43008</v>
      </c>
      <c r="Q296" s="171" t="s">
        <v>114</v>
      </c>
      <c r="R296" s="17" t="s">
        <v>16</v>
      </c>
      <c r="S296" s="170">
        <v>43046</v>
      </c>
      <c r="T296" s="17" t="s">
        <v>113</v>
      </c>
      <c r="U296" s="169"/>
      <c r="V296" s="177"/>
      <c r="W296" s="169"/>
      <c r="X296" s="168"/>
    </row>
    <row r="297" spans="1:24" ht="56.25" hidden="1" customHeight="1" x14ac:dyDescent="0.2">
      <c r="A297" s="17"/>
      <c r="B297" s="171" t="s">
        <v>11</v>
      </c>
      <c r="C297" s="171" t="s">
        <v>62</v>
      </c>
      <c r="D297" s="185"/>
      <c r="E297" s="184"/>
      <c r="F297" s="172" t="s">
        <v>112</v>
      </c>
      <c r="G297" s="170">
        <v>42916</v>
      </c>
      <c r="H297" s="194" t="s">
        <v>111</v>
      </c>
      <c r="I297" s="182"/>
      <c r="J297" s="181"/>
      <c r="K297" s="180"/>
      <c r="L297" s="170">
        <v>42963</v>
      </c>
      <c r="M297" s="171" t="s">
        <v>20</v>
      </c>
      <c r="N297" s="171" t="s">
        <v>110</v>
      </c>
      <c r="O297" s="171" t="s">
        <v>109</v>
      </c>
      <c r="P297" s="170">
        <v>43008</v>
      </c>
      <c r="Q297" s="171" t="s">
        <v>108</v>
      </c>
      <c r="R297" s="17" t="s">
        <v>16</v>
      </c>
      <c r="S297" s="170">
        <v>43046</v>
      </c>
      <c r="T297" s="17"/>
      <c r="U297" s="169">
        <f>DAYS360(G296,L297,0)+1</f>
        <v>47</v>
      </c>
      <c r="V297" s="177"/>
      <c r="W297" s="169"/>
      <c r="X297" s="168"/>
    </row>
    <row r="298" spans="1:24" ht="56.25" customHeight="1" x14ac:dyDescent="0.2">
      <c r="A298" s="17">
        <f>+A296+1</f>
        <v>189</v>
      </c>
      <c r="B298" s="171" t="s">
        <v>7</v>
      </c>
      <c r="C298" s="171" t="s">
        <v>62</v>
      </c>
      <c r="D298" s="190" t="s">
        <v>37</v>
      </c>
      <c r="E298" s="189" t="s">
        <v>25</v>
      </c>
      <c r="F298" s="172" t="s">
        <v>90</v>
      </c>
      <c r="G298" s="170">
        <v>42999</v>
      </c>
      <c r="H298" s="174" t="s">
        <v>107</v>
      </c>
      <c r="I298" s="188" t="s">
        <v>31</v>
      </c>
      <c r="J298" s="187" t="s">
        <v>33</v>
      </c>
      <c r="K298" s="186" t="s">
        <v>28</v>
      </c>
      <c r="L298" s="170">
        <v>43012</v>
      </c>
      <c r="M298" s="171" t="s">
        <v>20</v>
      </c>
      <c r="N298" s="171" t="s">
        <v>106</v>
      </c>
      <c r="O298" s="171" t="s">
        <v>98</v>
      </c>
      <c r="P298" s="192">
        <v>43100</v>
      </c>
      <c r="Q298" s="171"/>
      <c r="R298" s="17"/>
      <c r="S298" s="170"/>
      <c r="T298" s="17"/>
      <c r="U298" s="169"/>
      <c r="V298" s="177"/>
      <c r="W298" s="169"/>
      <c r="X298" s="168"/>
    </row>
    <row r="299" spans="1:24" ht="56.25" customHeight="1" x14ac:dyDescent="0.2">
      <c r="A299" s="17"/>
      <c r="B299" s="171" t="s">
        <v>7</v>
      </c>
      <c r="C299" s="171" t="s">
        <v>62</v>
      </c>
      <c r="D299" s="185"/>
      <c r="E299" s="184"/>
      <c r="F299" s="172" t="s">
        <v>90</v>
      </c>
      <c r="G299" s="170">
        <v>42999</v>
      </c>
      <c r="H299" s="174" t="s">
        <v>107</v>
      </c>
      <c r="I299" s="182"/>
      <c r="J299" s="181"/>
      <c r="K299" s="180"/>
      <c r="L299" s="170">
        <v>43012</v>
      </c>
      <c r="M299" s="171" t="s">
        <v>22</v>
      </c>
      <c r="N299" s="171" t="s">
        <v>106</v>
      </c>
      <c r="O299" s="171" t="s">
        <v>100</v>
      </c>
      <c r="P299" s="192"/>
      <c r="Q299" s="171"/>
      <c r="R299" s="17"/>
      <c r="S299" s="170"/>
      <c r="T299" s="17"/>
      <c r="U299" s="169">
        <f>DAYS360(G298,L299,0)+1</f>
        <v>14</v>
      </c>
      <c r="V299" s="177"/>
      <c r="W299" s="169"/>
      <c r="X299" s="168"/>
    </row>
    <row r="300" spans="1:24" ht="56.25" customHeight="1" x14ac:dyDescent="0.2">
      <c r="A300" s="17">
        <f>+A298+1</f>
        <v>190</v>
      </c>
      <c r="B300" s="171" t="s">
        <v>7</v>
      </c>
      <c r="C300" s="171" t="s">
        <v>62</v>
      </c>
      <c r="D300" s="190" t="s">
        <v>37</v>
      </c>
      <c r="E300" s="189" t="s">
        <v>25</v>
      </c>
      <c r="F300" s="172" t="s">
        <v>90</v>
      </c>
      <c r="G300" s="170">
        <v>42999</v>
      </c>
      <c r="H300" s="174" t="s">
        <v>105</v>
      </c>
      <c r="I300" s="188" t="s">
        <v>31</v>
      </c>
      <c r="J300" s="187" t="s">
        <v>33</v>
      </c>
      <c r="K300" s="186" t="s">
        <v>28</v>
      </c>
      <c r="L300" s="170">
        <v>43012</v>
      </c>
      <c r="M300" s="171" t="s">
        <v>22</v>
      </c>
      <c r="N300" s="171" t="s">
        <v>88</v>
      </c>
      <c r="O300" s="171" t="s">
        <v>100</v>
      </c>
      <c r="P300" s="192">
        <v>43100</v>
      </c>
      <c r="Q300" s="171"/>
      <c r="R300" s="17"/>
      <c r="S300" s="170"/>
      <c r="T300" s="17"/>
      <c r="U300" s="169"/>
      <c r="V300" s="177"/>
      <c r="W300" s="169"/>
      <c r="X300" s="168"/>
    </row>
    <row r="301" spans="1:24" ht="56.25" customHeight="1" x14ac:dyDescent="0.2">
      <c r="A301" s="17"/>
      <c r="B301" s="171" t="s">
        <v>7</v>
      </c>
      <c r="C301" s="171" t="s">
        <v>62</v>
      </c>
      <c r="D301" s="185"/>
      <c r="E301" s="184"/>
      <c r="F301" s="172" t="s">
        <v>90</v>
      </c>
      <c r="G301" s="170">
        <v>42999</v>
      </c>
      <c r="H301" s="174" t="s">
        <v>105</v>
      </c>
      <c r="I301" s="182"/>
      <c r="J301" s="181"/>
      <c r="K301" s="180"/>
      <c r="L301" s="170">
        <v>43012</v>
      </c>
      <c r="M301" s="171" t="s">
        <v>20</v>
      </c>
      <c r="N301" s="171" t="s">
        <v>88</v>
      </c>
      <c r="O301" s="172" t="s">
        <v>91</v>
      </c>
      <c r="P301" s="192"/>
      <c r="Q301" s="171"/>
      <c r="R301" s="17"/>
      <c r="S301" s="170"/>
      <c r="T301" s="17"/>
      <c r="U301" s="169">
        <f>DAYS360(G300,L301,0)+1</f>
        <v>14</v>
      </c>
      <c r="V301" s="177"/>
      <c r="W301" s="169"/>
      <c r="X301" s="168"/>
    </row>
    <row r="302" spans="1:24" ht="56.25" customHeight="1" x14ac:dyDescent="0.2">
      <c r="A302" s="17">
        <f>+A298+1</f>
        <v>190</v>
      </c>
      <c r="B302" s="171" t="s">
        <v>7</v>
      </c>
      <c r="C302" s="171" t="s">
        <v>62</v>
      </c>
      <c r="D302" s="179" t="s">
        <v>37</v>
      </c>
      <c r="E302" s="171" t="s">
        <v>25</v>
      </c>
      <c r="F302" s="172" t="s">
        <v>90</v>
      </c>
      <c r="G302" s="170">
        <v>42999</v>
      </c>
      <c r="H302" s="174" t="s">
        <v>104</v>
      </c>
      <c r="I302" s="172" t="s">
        <v>31</v>
      </c>
      <c r="J302" s="173" t="s">
        <v>33</v>
      </c>
      <c r="K302" s="17" t="s">
        <v>28</v>
      </c>
      <c r="L302" s="170">
        <v>43012</v>
      </c>
      <c r="M302" s="171" t="s">
        <v>20</v>
      </c>
      <c r="N302" s="171" t="s">
        <v>95</v>
      </c>
      <c r="O302" s="172" t="s">
        <v>91</v>
      </c>
      <c r="P302" s="170">
        <v>43100</v>
      </c>
      <c r="Q302" s="171"/>
      <c r="R302" s="17"/>
      <c r="S302" s="170"/>
      <c r="T302" s="17"/>
      <c r="U302" s="169"/>
      <c r="V302" s="177"/>
      <c r="W302" s="169"/>
      <c r="X302" s="168"/>
    </row>
    <row r="303" spans="1:24" ht="56.25" customHeight="1" x14ac:dyDescent="0.2">
      <c r="A303" s="17">
        <f>+A302+1</f>
        <v>191</v>
      </c>
      <c r="B303" s="171" t="s">
        <v>7</v>
      </c>
      <c r="C303" s="171" t="s">
        <v>62</v>
      </c>
      <c r="D303" s="179" t="s">
        <v>37</v>
      </c>
      <c r="E303" s="171" t="s">
        <v>25</v>
      </c>
      <c r="F303" s="172" t="s">
        <v>90</v>
      </c>
      <c r="G303" s="170">
        <v>42999</v>
      </c>
      <c r="H303" s="174" t="s">
        <v>103</v>
      </c>
      <c r="I303" s="172" t="s">
        <v>31</v>
      </c>
      <c r="J303" s="173" t="s">
        <v>33</v>
      </c>
      <c r="K303" s="17" t="s">
        <v>28</v>
      </c>
      <c r="L303" s="170">
        <v>43012</v>
      </c>
      <c r="M303" s="171" t="s">
        <v>20</v>
      </c>
      <c r="N303" s="171" t="s">
        <v>88</v>
      </c>
      <c r="O303" s="172" t="s">
        <v>91</v>
      </c>
      <c r="P303" s="170">
        <v>43100</v>
      </c>
      <c r="Q303" s="171"/>
      <c r="R303" s="17"/>
      <c r="S303" s="170"/>
      <c r="T303" s="17"/>
      <c r="U303" s="169"/>
      <c r="V303" s="177"/>
      <c r="W303" s="169"/>
      <c r="X303" s="168"/>
    </row>
    <row r="304" spans="1:24" ht="56.25" customHeight="1" x14ac:dyDescent="0.2">
      <c r="A304" s="17">
        <f>+A303+1</f>
        <v>192</v>
      </c>
      <c r="B304" s="171" t="s">
        <v>7</v>
      </c>
      <c r="C304" s="171" t="s">
        <v>62</v>
      </c>
      <c r="D304" s="179" t="s">
        <v>37</v>
      </c>
      <c r="E304" s="171" t="s">
        <v>25</v>
      </c>
      <c r="F304" s="172" t="s">
        <v>90</v>
      </c>
      <c r="G304" s="170">
        <v>42999</v>
      </c>
      <c r="H304" s="174" t="s">
        <v>102</v>
      </c>
      <c r="I304" s="172" t="s">
        <v>31</v>
      </c>
      <c r="J304" s="173" t="s">
        <v>33</v>
      </c>
      <c r="K304" s="17" t="s">
        <v>28</v>
      </c>
      <c r="L304" s="170">
        <v>43012</v>
      </c>
      <c r="M304" s="171" t="s">
        <v>20</v>
      </c>
      <c r="N304" s="171" t="s">
        <v>95</v>
      </c>
      <c r="O304" s="172" t="s">
        <v>91</v>
      </c>
      <c r="P304" s="170">
        <v>43100</v>
      </c>
      <c r="Q304" s="171"/>
      <c r="R304" s="17"/>
      <c r="S304" s="170"/>
      <c r="T304" s="17"/>
      <c r="U304" s="169"/>
      <c r="V304" s="177"/>
      <c r="W304" s="169"/>
      <c r="X304" s="168"/>
    </row>
    <row r="305" spans="1:24" ht="56.25" customHeight="1" x14ac:dyDescent="0.2">
      <c r="A305" s="17">
        <f>A304+1</f>
        <v>193</v>
      </c>
      <c r="B305" s="171" t="s">
        <v>7</v>
      </c>
      <c r="C305" s="171" t="s">
        <v>62</v>
      </c>
      <c r="D305" s="190" t="s">
        <v>37</v>
      </c>
      <c r="E305" s="189" t="s">
        <v>25</v>
      </c>
      <c r="F305" s="172" t="s">
        <v>90</v>
      </c>
      <c r="G305" s="170">
        <v>42999</v>
      </c>
      <c r="H305" s="174" t="s">
        <v>101</v>
      </c>
      <c r="I305" s="188" t="s">
        <v>31</v>
      </c>
      <c r="J305" s="187" t="s">
        <v>33</v>
      </c>
      <c r="K305" s="186" t="s">
        <v>28</v>
      </c>
      <c r="L305" s="170">
        <v>43012</v>
      </c>
      <c r="M305" s="171" t="s">
        <v>22</v>
      </c>
      <c r="N305" s="171" t="s">
        <v>88</v>
      </c>
      <c r="O305" s="172" t="s">
        <v>100</v>
      </c>
      <c r="P305" s="192">
        <v>43100</v>
      </c>
      <c r="Q305" s="171"/>
      <c r="R305" s="17"/>
      <c r="S305" s="170"/>
      <c r="T305" s="17"/>
      <c r="U305" s="169"/>
      <c r="V305" s="177"/>
      <c r="W305" s="169"/>
      <c r="X305" s="168"/>
    </row>
    <row r="306" spans="1:24" ht="56.25" customHeight="1" x14ac:dyDescent="0.2">
      <c r="A306" s="17"/>
      <c r="B306" s="171" t="s">
        <v>7</v>
      </c>
      <c r="C306" s="171" t="s">
        <v>62</v>
      </c>
      <c r="D306" s="185"/>
      <c r="E306" s="184"/>
      <c r="F306" s="172" t="s">
        <v>90</v>
      </c>
      <c r="G306" s="170">
        <v>42999</v>
      </c>
      <c r="H306" s="174" t="s">
        <v>99</v>
      </c>
      <c r="I306" s="182"/>
      <c r="J306" s="181"/>
      <c r="K306" s="180"/>
      <c r="L306" s="170">
        <v>43012</v>
      </c>
      <c r="M306" s="171" t="s">
        <v>20</v>
      </c>
      <c r="N306" s="171" t="s">
        <v>88</v>
      </c>
      <c r="O306" s="172" t="s">
        <v>98</v>
      </c>
      <c r="P306" s="192"/>
      <c r="Q306" s="171"/>
      <c r="R306" s="17"/>
      <c r="S306" s="170"/>
      <c r="T306" s="17"/>
      <c r="U306" s="169">
        <f>DAYS360(G305,L306,0)+1</f>
        <v>14</v>
      </c>
      <c r="V306" s="177"/>
      <c r="W306" s="169"/>
      <c r="X306" s="168"/>
    </row>
    <row r="307" spans="1:24" ht="56.25" customHeight="1" x14ac:dyDescent="0.2">
      <c r="A307" s="17">
        <f>A305+1</f>
        <v>194</v>
      </c>
      <c r="B307" s="171" t="s">
        <v>7</v>
      </c>
      <c r="C307" s="171" t="s">
        <v>62</v>
      </c>
      <c r="D307" s="190" t="s">
        <v>37</v>
      </c>
      <c r="E307" s="189" t="s">
        <v>25</v>
      </c>
      <c r="F307" s="172" t="s">
        <v>90</v>
      </c>
      <c r="G307" s="170">
        <v>42999</v>
      </c>
      <c r="H307" s="174" t="s">
        <v>96</v>
      </c>
      <c r="I307" s="188" t="s">
        <v>31</v>
      </c>
      <c r="J307" s="187" t="s">
        <v>33</v>
      </c>
      <c r="K307" s="186" t="s">
        <v>28</v>
      </c>
      <c r="L307" s="170">
        <v>43012</v>
      </c>
      <c r="M307" s="171" t="s">
        <v>22</v>
      </c>
      <c r="N307" s="171" t="s">
        <v>95</v>
      </c>
      <c r="O307" s="172" t="s">
        <v>97</v>
      </c>
      <c r="P307" s="192">
        <v>43100</v>
      </c>
      <c r="Q307" s="171"/>
      <c r="R307" s="17"/>
      <c r="S307" s="170"/>
      <c r="T307" s="17"/>
      <c r="U307" s="169"/>
      <c r="V307" s="177"/>
      <c r="W307" s="169"/>
      <c r="X307" s="168"/>
    </row>
    <row r="308" spans="1:24" ht="56.25" customHeight="1" x14ac:dyDescent="0.2">
      <c r="A308" s="17"/>
      <c r="B308" s="171" t="s">
        <v>7</v>
      </c>
      <c r="C308" s="171" t="s">
        <v>62</v>
      </c>
      <c r="D308" s="185"/>
      <c r="E308" s="184"/>
      <c r="F308" s="172" t="s">
        <v>90</v>
      </c>
      <c r="G308" s="170">
        <v>42999</v>
      </c>
      <c r="H308" s="174" t="s">
        <v>96</v>
      </c>
      <c r="I308" s="182"/>
      <c r="J308" s="181"/>
      <c r="K308" s="180"/>
      <c r="L308" s="170">
        <v>43012</v>
      </c>
      <c r="M308" s="171" t="s">
        <v>20</v>
      </c>
      <c r="N308" s="171" t="s">
        <v>95</v>
      </c>
      <c r="O308" s="172" t="s">
        <v>94</v>
      </c>
      <c r="P308" s="192"/>
      <c r="Q308" s="171"/>
      <c r="R308" s="17"/>
      <c r="S308" s="170"/>
      <c r="T308" s="17"/>
      <c r="U308" s="169"/>
      <c r="V308" s="177"/>
      <c r="W308" s="169"/>
      <c r="X308" s="168"/>
    </row>
    <row r="309" spans="1:24" ht="56.25" customHeight="1" x14ac:dyDescent="0.2">
      <c r="A309" s="17">
        <f>A307+1</f>
        <v>195</v>
      </c>
      <c r="B309" s="171" t="s">
        <v>7</v>
      </c>
      <c r="C309" s="171" t="s">
        <v>62</v>
      </c>
      <c r="D309" s="190" t="s">
        <v>37</v>
      </c>
      <c r="E309" s="189" t="s">
        <v>25</v>
      </c>
      <c r="F309" s="172" t="s">
        <v>90</v>
      </c>
      <c r="G309" s="170">
        <v>42999</v>
      </c>
      <c r="H309" s="174" t="s">
        <v>92</v>
      </c>
      <c r="I309" s="188" t="s">
        <v>31</v>
      </c>
      <c r="J309" s="187" t="s">
        <v>33</v>
      </c>
      <c r="K309" s="186" t="s">
        <v>28</v>
      </c>
      <c r="L309" s="170">
        <v>43012</v>
      </c>
      <c r="M309" s="171" t="s">
        <v>22</v>
      </c>
      <c r="N309" s="193" t="s">
        <v>88</v>
      </c>
      <c r="O309" s="172" t="s">
        <v>93</v>
      </c>
      <c r="P309" s="192">
        <v>43100</v>
      </c>
      <c r="Q309" s="171"/>
      <c r="R309" s="17"/>
      <c r="S309" s="170"/>
      <c r="T309" s="17"/>
      <c r="U309" s="169"/>
      <c r="V309" s="177"/>
      <c r="W309" s="169"/>
      <c r="X309" s="168"/>
    </row>
    <row r="310" spans="1:24" ht="56.25" customHeight="1" x14ac:dyDescent="0.2">
      <c r="A310" s="17"/>
      <c r="B310" s="171" t="s">
        <v>7</v>
      </c>
      <c r="C310" s="171" t="s">
        <v>62</v>
      </c>
      <c r="D310" s="185"/>
      <c r="E310" s="184"/>
      <c r="F310" s="172" t="s">
        <v>90</v>
      </c>
      <c r="G310" s="170">
        <v>42999</v>
      </c>
      <c r="H310" s="174" t="s">
        <v>92</v>
      </c>
      <c r="I310" s="182"/>
      <c r="J310" s="181"/>
      <c r="K310" s="180"/>
      <c r="L310" s="170">
        <v>43012</v>
      </c>
      <c r="M310" s="171" t="s">
        <v>20</v>
      </c>
      <c r="N310" s="193"/>
      <c r="O310" s="172" t="s">
        <v>91</v>
      </c>
      <c r="P310" s="192"/>
      <c r="Q310" s="171"/>
      <c r="R310" s="17"/>
      <c r="S310" s="170"/>
      <c r="T310" s="17"/>
      <c r="U310" s="169"/>
      <c r="V310" s="177"/>
      <c r="W310" s="169"/>
      <c r="X310" s="168"/>
    </row>
    <row r="311" spans="1:24" ht="56.25" customHeight="1" x14ac:dyDescent="0.2">
      <c r="A311" s="17">
        <f>A309+1</f>
        <v>196</v>
      </c>
      <c r="B311" s="171" t="s">
        <v>7</v>
      </c>
      <c r="C311" s="171" t="s">
        <v>62</v>
      </c>
      <c r="D311" s="179" t="s">
        <v>37</v>
      </c>
      <c r="E311" s="171" t="s">
        <v>25</v>
      </c>
      <c r="F311" s="172" t="s">
        <v>90</v>
      </c>
      <c r="G311" s="170">
        <v>42999</v>
      </c>
      <c r="H311" s="174" t="s">
        <v>89</v>
      </c>
      <c r="I311" s="172" t="s">
        <v>31</v>
      </c>
      <c r="J311" s="173" t="s">
        <v>33</v>
      </c>
      <c r="K311" s="17" t="s">
        <v>28</v>
      </c>
      <c r="L311" s="170">
        <v>43012</v>
      </c>
      <c r="M311" s="171" t="s">
        <v>20</v>
      </c>
      <c r="N311" s="171" t="s">
        <v>88</v>
      </c>
      <c r="O311" s="172" t="s">
        <v>87</v>
      </c>
      <c r="P311" s="170">
        <v>43084</v>
      </c>
      <c r="Q311" s="171"/>
      <c r="R311" s="17"/>
      <c r="S311" s="170"/>
      <c r="T311" s="17"/>
      <c r="U311" s="169"/>
      <c r="V311" s="177"/>
      <c r="W311" s="169"/>
      <c r="X311" s="168"/>
    </row>
    <row r="312" spans="1:24" ht="56.25" hidden="1" customHeight="1" x14ac:dyDescent="0.2">
      <c r="A312" s="17">
        <f>A311+1</f>
        <v>197</v>
      </c>
      <c r="B312" s="171" t="s">
        <v>8</v>
      </c>
      <c r="C312" s="171" t="s">
        <v>76</v>
      </c>
      <c r="D312" s="179" t="s">
        <v>37</v>
      </c>
      <c r="E312" s="171" t="s">
        <v>25</v>
      </c>
      <c r="F312" s="172" t="s">
        <v>84</v>
      </c>
      <c r="G312" s="170">
        <v>43060</v>
      </c>
      <c r="H312" s="178" t="s">
        <v>86</v>
      </c>
      <c r="I312" s="172" t="s">
        <v>31</v>
      </c>
      <c r="J312" s="173" t="s">
        <v>33</v>
      </c>
      <c r="K312" s="17" t="s">
        <v>28</v>
      </c>
      <c r="L312" s="170">
        <v>43081</v>
      </c>
      <c r="M312" s="171" t="s">
        <v>21</v>
      </c>
      <c r="N312" s="171" t="s">
        <v>82</v>
      </c>
      <c r="O312" s="172" t="s">
        <v>85</v>
      </c>
      <c r="P312" s="170">
        <v>43220</v>
      </c>
      <c r="Q312" s="171"/>
      <c r="R312" s="17"/>
      <c r="S312" s="170"/>
      <c r="T312" s="17"/>
      <c r="U312" s="169"/>
      <c r="V312" s="177"/>
      <c r="W312" s="169"/>
      <c r="X312" s="168"/>
    </row>
    <row r="313" spans="1:24" ht="56.25" hidden="1" customHeight="1" x14ac:dyDescent="0.2">
      <c r="A313" s="17">
        <f>A312+1</f>
        <v>198</v>
      </c>
      <c r="B313" s="171" t="s">
        <v>8</v>
      </c>
      <c r="C313" s="171" t="s">
        <v>76</v>
      </c>
      <c r="D313" s="179" t="s">
        <v>37</v>
      </c>
      <c r="E313" s="171" t="s">
        <v>25</v>
      </c>
      <c r="F313" s="172" t="s">
        <v>84</v>
      </c>
      <c r="G313" s="170">
        <v>43060</v>
      </c>
      <c r="H313" s="178" t="s">
        <v>83</v>
      </c>
      <c r="I313" s="172" t="s">
        <v>31</v>
      </c>
      <c r="J313" s="173" t="s">
        <v>33</v>
      </c>
      <c r="K313" s="17" t="s">
        <v>28</v>
      </c>
      <c r="L313" s="170">
        <v>43081</v>
      </c>
      <c r="M313" s="171" t="s">
        <v>21</v>
      </c>
      <c r="N313" s="171" t="s">
        <v>82</v>
      </c>
      <c r="O313" s="172" t="s">
        <v>81</v>
      </c>
      <c r="P313" s="170">
        <v>42855</v>
      </c>
      <c r="Q313" s="171"/>
      <c r="R313" s="17"/>
      <c r="S313" s="170"/>
      <c r="T313" s="17"/>
      <c r="U313" s="169"/>
      <c r="V313" s="177"/>
      <c r="W313" s="169"/>
      <c r="X313" s="168"/>
    </row>
    <row r="314" spans="1:24" ht="56.25" hidden="1" customHeight="1" x14ac:dyDescent="0.2">
      <c r="A314" s="17">
        <f>A313+1</f>
        <v>199</v>
      </c>
      <c r="B314" s="171" t="s">
        <v>15</v>
      </c>
      <c r="C314" s="171" t="s">
        <v>55</v>
      </c>
      <c r="D314" s="190" t="s">
        <v>37</v>
      </c>
      <c r="E314" s="189" t="s">
        <v>25</v>
      </c>
      <c r="F314" s="172" t="s">
        <v>75</v>
      </c>
      <c r="G314" s="170">
        <v>43039</v>
      </c>
      <c r="H314" s="174" t="s">
        <v>79</v>
      </c>
      <c r="I314" s="188" t="s">
        <v>31</v>
      </c>
      <c r="J314" s="187" t="s">
        <v>33</v>
      </c>
      <c r="K314" s="186" t="s">
        <v>28</v>
      </c>
      <c r="L314" s="170">
        <v>43059</v>
      </c>
      <c r="M314" s="171" t="s">
        <v>22</v>
      </c>
      <c r="N314" s="171" t="s">
        <v>73</v>
      </c>
      <c r="O314" s="172" t="s">
        <v>80</v>
      </c>
      <c r="P314" s="170">
        <v>43100</v>
      </c>
      <c r="Q314" s="171"/>
      <c r="R314" s="17"/>
      <c r="S314" s="170"/>
      <c r="T314" s="17"/>
      <c r="U314" s="169"/>
      <c r="V314" s="177"/>
      <c r="W314" s="169"/>
      <c r="X314" s="168"/>
    </row>
    <row r="315" spans="1:24" ht="56.25" hidden="1" customHeight="1" x14ac:dyDescent="0.2">
      <c r="A315" s="17"/>
      <c r="B315" s="171" t="s">
        <v>15</v>
      </c>
      <c r="C315" s="171" t="s">
        <v>55</v>
      </c>
      <c r="D315" s="185"/>
      <c r="E315" s="184"/>
      <c r="F315" s="172" t="s">
        <v>75</v>
      </c>
      <c r="G315" s="170">
        <v>43039</v>
      </c>
      <c r="H315" s="174" t="s">
        <v>79</v>
      </c>
      <c r="I315" s="182"/>
      <c r="J315" s="181"/>
      <c r="K315" s="180"/>
      <c r="L315" s="170">
        <v>43059</v>
      </c>
      <c r="M315" s="171" t="s">
        <v>21</v>
      </c>
      <c r="N315" s="171" t="s">
        <v>73</v>
      </c>
      <c r="O315" s="172" t="s">
        <v>78</v>
      </c>
      <c r="P315" s="170">
        <v>43100</v>
      </c>
      <c r="Q315" s="171"/>
      <c r="R315" s="17"/>
      <c r="S315" s="170"/>
      <c r="T315" s="17"/>
      <c r="U315" s="169"/>
      <c r="V315" s="177"/>
      <c r="W315" s="169"/>
      <c r="X315" s="168"/>
    </row>
    <row r="316" spans="1:24" ht="56.25" hidden="1" customHeight="1" x14ac:dyDescent="0.2">
      <c r="A316" s="17">
        <f>A314+1</f>
        <v>200</v>
      </c>
      <c r="B316" s="171" t="s">
        <v>15</v>
      </c>
      <c r="C316" s="171" t="s">
        <v>76</v>
      </c>
      <c r="D316" s="190" t="s">
        <v>37</v>
      </c>
      <c r="E316" s="189" t="s">
        <v>25</v>
      </c>
      <c r="F316" s="172" t="s">
        <v>75</v>
      </c>
      <c r="G316" s="170">
        <v>43039</v>
      </c>
      <c r="H316" s="174" t="s">
        <v>74</v>
      </c>
      <c r="I316" s="188" t="s">
        <v>31</v>
      </c>
      <c r="J316" s="187" t="s">
        <v>33</v>
      </c>
      <c r="K316" s="186" t="s">
        <v>28</v>
      </c>
      <c r="L316" s="170">
        <v>43059</v>
      </c>
      <c r="M316" s="171" t="s">
        <v>22</v>
      </c>
      <c r="N316" s="171" t="s">
        <v>73</v>
      </c>
      <c r="O316" s="172" t="s">
        <v>77</v>
      </c>
      <c r="P316" s="170">
        <v>43069</v>
      </c>
      <c r="Q316" s="171"/>
      <c r="R316" s="17"/>
      <c r="S316" s="170"/>
      <c r="T316" s="17"/>
      <c r="U316" s="169"/>
      <c r="V316" s="177"/>
      <c r="W316" s="169"/>
      <c r="X316" s="168"/>
    </row>
    <row r="317" spans="1:24" ht="56.25" hidden="1" customHeight="1" x14ac:dyDescent="0.2">
      <c r="A317" s="17">
        <f>A316+1</f>
        <v>201</v>
      </c>
      <c r="B317" s="171" t="s">
        <v>15</v>
      </c>
      <c r="C317" s="171" t="s">
        <v>76</v>
      </c>
      <c r="D317" s="185"/>
      <c r="E317" s="184"/>
      <c r="F317" s="172" t="s">
        <v>75</v>
      </c>
      <c r="G317" s="170">
        <v>43039</v>
      </c>
      <c r="H317" s="174" t="s">
        <v>74</v>
      </c>
      <c r="I317" s="182"/>
      <c r="J317" s="181"/>
      <c r="K317" s="180"/>
      <c r="L317" s="170">
        <v>43059</v>
      </c>
      <c r="M317" s="171" t="s">
        <v>21</v>
      </c>
      <c r="N317" s="171" t="s">
        <v>73</v>
      </c>
      <c r="O317" s="191" t="s">
        <v>72</v>
      </c>
      <c r="P317" s="170">
        <v>43069</v>
      </c>
      <c r="Q317" s="171"/>
      <c r="R317" s="17"/>
      <c r="S317" s="170"/>
      <c r="T317" s="17"/>
      <c r="U317" s="169"/>
      <c r="V317" s="177"/>
      <c r="W317" s="169"/>
      <c r="X317" s="168"/>
    </row>
    <row r="318" spans="1:24" ht="96.75" hidden="1" customHeight="1" x14ac:dyDescent="0.2">
      <c r="A318" s="17">
        <f>A317+1</f>
        <v>202</v>
      </c>
      <c r="B318" s="171" t="s">
        <v>5</v>
      </c>
      <c r="C318" s="171" t="s">
        <v>62</v>
      </c>
      <c r="D318" s="179" t="s">
        <v>37</v>
      </c>
      <c r="E318" s="171" t="s">
        <v>25</v>
      </c>
      <c r="F318" s="172" t="s">
        <v>61</v>
      </c>
      <c r="G318" s="170">
        <v>43039</v>
      </c>
      <c r="H318" s="183" t="s">
        <v>71</v>
      </c>
      <c r="I318" s="172" t="s">
        <v>31</v>
      </c>
      <c r="J318" s="173" t="s">
        <v>32</v>
      </c>
      <c r="K318" s="17" t="s">
        <v>28</v>
      </c>
      <c r="L318" s="170">
        <v>43074</v>
      </c>
      <c r="M318" s="171" t="s">
        <v>21</v>
      </c>
      <c r="N318" s="171" t="s">
        <v>59</v>
      </c>
      <c r="O318" s="172" t="s">
        <v>70</v>
      </c>
      <c r="P318" s="170">
        <v>43281</v>
      </c>
      <c r="Q318" s="171" t="s">
        <v>69</v>
      </c>
      <c r="R318" s="17" t="s">
        <v>16</v>
      </c>
      <c r="S318" s="170">
        <v>43098</v>
      </c>
      <c r="T318" s="17" t="s">
        <v>68</v>
      </c>
      <c r="U318" s="169"/>
      <c r="V318" s="177"/>
      <c r="W318" s="169"/>
      <c r="X318" s="168"/>
    </row>
    <row r="319" spans="1:24" ht="56.25" hidden="1" customHeight="1" x14ac:dyDescent="0.2">
      <c r="A319" s="17">
        <f>A318+1</f>
        <v>203</v>
      </c>
      <c r="B319" s="171" t="s">
        <v>5</v>
      </c>
      <c r="C319" s="171" t="s">
        <v>62</v>
      </c>
      <c r="D319" s="190" t="s">
        <v>37</v>
      </c>
      <c r="E319" s="189" t="s">
        <v>25</v>
      </c>
      <c r="F319" s="172" t="s">
        <v>61</v>
      </c>
      <c r="G319" s="170">
        <v>43039</v>
      </c>
      <c r="H319" s="183" t="s">
        <v>66</v>
      </c>
      <c r="I319" s="188" t="s">
        <v>31</v>
      </c>
      <c r="J319" s="187" t="s">
        <v>32</v>
      </c>
      <c r="K319" s="186" t="s">
        <v>28</v>
      </c>
      <c r="L319" s="170">
        <v>43074</v>
      </c>
      <c r="M319" s="171" t="s">
        <v>22</v>
      </c>
      <c r="N319" s="171" t="s">
        <v>59</v>
      </c>
      <c r="O319" s="172" t="s">
        <v>67</v>
      </c>
      <c r="P319" s="170">
        <v>43130</v>
      </c>
      <c r="Q319" s="171" t="s">
        <v>64</v>
      </c>
      <c r="R319" s="17" t="s">
        <v>16</v>
      </c>
      <c r="S319" s="170">
        <v>43098</v>
      </c>
      <c r="T319" s="17" t="s">
        <v>63</v>
      </c>
      <c r="U319" s="169"/>
      <c r="V319" s="177"/>
      <c r="W319" s="169"/>
      <c r="X319" s="168"/>
    </row>
    <row r="320" spans="1:24" ht="56.25" hidden="1" customHeight="1" x14ac:dyDescent="0.2">
      <c r="A320" s="17"/>
      <c r="B320" s="171" t="s">
        <v>5</v>
      </c>
      <c r="C320" s="171" t="s">
        <v>62</v>
      </c>
      <c r="D320" s="185"/>
      <c r="E320" s="184"/>
      <c r="F320" s="172" t="s">
        <v>61</v>
      </c>
      <c r="G320" s="170">
        <v>43039</v>
      </c>
      <c r="H320" s="183" t="s">
        <v>66</v>
      </c>
      <c r="I320" s="182"/>
      <c r="J320" s="181"/>
      <c r="K320" s="180"/>
      <c r="L320" s="170">
        <v>43074</v>
      </c>
      <c r="M320" s="171" t="s">
        <v>21</v>
      </c>
      <c r="N320" s="171" t="s">
        <v>59</v>
      </c>
      <c r="O320" s="172" t="s">
        <v>65</v>
      </c>
      <c r="P320" s="170">
        <v>43130</v>
      </c>
      <c r="Q320" s="171" t="s">
        <v>64</v>
      </c>
      <c r="R320" s="17" t="s">
        <v>16</v>
      </c>
      <c r="S320" s="170">
        <v>43098</v>
      </c>
      <c r="T320" s="17" t="s">
        <v>63</v>
      </c>
      <c r="U320" s="169"/>
      <c r="V320" s="177"/>
      <c r="W320" s="169"/>
      <c r="X320" s="168"/>
    </row>
    <row r="321" spans="1:25" ht="56.25" hidden="1" customHeight="1" x14ac:dyDescent="0.2">
      <c r="A321" s="17">
        <f>A319+1</f>
        <v>204</v>
      </c>
      <c r="B321" s="171" t="s">
        <v>5</v>
      </c>
      <c r="C321" s="171" t="s">
        <v>62</v>
      </c>
      <c r="D321" s="179" t="s">
        <v>37</v>
      </c>
      <c r="E321" s="171" t="s">
        <v>25</v>
      </c>
      <c r="F321" s="172" t="s">
        <v>61</v>
      </c>
      <c r="G321" s="170">
        <v>43039</v>
      </c>
      <c r="H321" s="178" t="s">
        <v>60</v>
      </c>
      <c r="I321" s="172" t="s">
        <v>31</v>
      </c>
      <c r="J321" s="173" t="s">
        <v>33</v>
      </c>
      <c r="K321" s="17" t="s">
        <v>28</v>
      </c>
      <c r="L321" s="170">
        <v>43074</v>
      </c>
      <c r="M321" s="171" t="s">
        <v>20</v>
      </c>
      <c r="N321" s="171" t="s">
        <v>59</v>
      </c>
      <c r="O321" s="172" t="s">
        <v>58</v>
      </c>
      <c r="P321" s="170">
        <v>43146</v>
      </c>
      <c r="Q321" s="171" t="s">
        <v>57</v>
      </c>
      <c r="R321" s="17" t="s">
        <v>17</v>
      </c>
      <c r="S321" s="170"/>
      <c r="T321" s="17"/>
      <c r="U321" s="169"/>
      <c r="V321" s="177"/>
      <c r="W321" s="169"/>
      <c r="X321" s="168"/>
    </row>
    <row r="322" spans="1:25" ht="56.25" hidden="1" customHeight="1" x14ac:dyDescent="0.2">
      <c r="A322" s="17">
        <f>A321+1</f>
        <v>205</v>
      </c>
      <c r="B322" s="171" t="s">
        <v>9</v>
      </c>
      <c r="C322" s="171" t="s">
        <v>55</v>
      </c>
      <c r="D322" s="179" t="s">
        <v>37</v>
      </c>
      <c r="E322" s="171" t="s">
        <v>25</v>
      </c>
      <c r="F322" s="172" t="s">
        <v>54</v>
      </c>
      <c r="G322" s="170">
        <v>43025</v>
      </c>
      <c r="H322" s="178" t="s">
        <v>56</v>
      </c>
      <c r="I322" s="172" t="s">
        <v>31</v>
      </c>
      <c r="J322" s="173" t="s">
        <v>33</v>
      </c>
      <c r="K322" s="17" t="s">
        <v>27</v>
      </c>
      <c r="L322" s="170"/>
      <c r="M322" s="171"/>
      <c r="N322" s="171"/>
      <c r="O322" s="172"/>
      <c r="P322" s="170"/>
      <c r="Q322" s="171"/>
      <c r="R322" s="17"/>
      <c r="S322" s="170"/>
      <c r="T322" s="17"/>
      <c r="U322" s="169"/>
      <c r="V322" s="177"/>
      <c r="W322" s="169"/>
      <c r="X322" s="168"/>
    </row>
    <row r="323" spans="1:25" ht="56.25" hidden="1" customHeight="1" x14ac:dyDescent="0.2">
      <c r="A323" s="17">
        <f>A322+1</f>
        <v>206</v>
      </c>
      <c r="B323" s="171" t="s">
        <v>9</v>
      </c>
      <c r="C323" s="171" t="s">
        <v>55</v>
      </c>
      <c r="D323" s="179" t="s">
        <v>37</v>
      </c>
      <c r="E323" s="171" t="s">
        <v>25</v>
      </c>
      <c r="F323" s="172" t="s">
        <v>54</v>
      </c>
      <c r="G323" s="170">
        <v>43025</v>
      </c>
      <c r="H323" s="178" t="s">
        <v>53</v>
      </c>
      <c r="I323" s="172" t="s">
        <v>31</v>
      </c>
      <c r="J323" s="173" t="s">
        <v>33</v>
      </c>
      <c r="K323" s="17" t="s">
        <v>27</v>
      </c>
      <c r="L323" s="170"/>
      <c r="M323" s="171"/>
      <c r="N323" s="171"/>
      <c r="O323" s="172"/>
      <c r="P323" s="170"/>
      <c r="Q323" s="171"/>
      <c r="R323" s="17"/>
      <c r="S323" s="170"/>
      <c r="T323" s="17"/>
      <c r="U323" s="169"/>
      <c r="V323" s="177"/>
      <c r="W323" s="169"/>
      <c r="X323" s="168"/>
    </row>
    <row r="324" spans="1:25" ht="56.25" hidden="1" customHeight="1" x14ac:dyDescent="0.2">
      <c r="A324" s="17">
        <f>A323+1</f>
        <v>207</v>
      </c>
      <c r="B324" s="171"/>
      <c r="C324" s="171"/>
      <c r="D324" s="179"/>
      <c r="E324" s="171"/>
      <c r="F324" s="172"/>
      <c r="G324" s="170"/>
      <c r="H324" s="178"/>
      <c r="I324" s="172"/>
      <c r="J324" s="173"/>
      <c r="K324" s="17"/>
      <c r="L324" s="170"/>
      <c r="M324" s="171"/>
      <c r="N324" s="171"/>
      <c r="O324" s="172"/>
      <c r="P324" s="170"/>
      <c r="Q324" s="171"/>
      <c r="R324" s="17"/>
      <c r="S324" s="170"/>
      <c r="T324" s="17"/>
      <c r="U324" s="169"/>
      <c r="V324" s="177"/>
      <c r="W324" s="169"/>
      <c r="X324" s="168"/>
    </row>
    <row r="325" spans="1:25" ht="56.25" hidden="1" customHeight="1" x14ac:dyDescent="0.2">
      <c r="A325" s="17">
        <f>A324+1</f>
        <v>208</v>
      </c>
      <c r="B325" s="171"/>
      <c r="C325" s="171"/>
      <c r="D325" s="179"/>
      <c r="E325" s="171"/>
      <c r="F325" s="172"/>
      <c r="G325" s="170"/>
      <c r="H325" s="178"/>
      <c r="I325" s="172"/>
      <c r="J325" s="173"/>
      <c r="K325" s="17"/>
      <c r="L325" s="170"/>
      <c r="M325" s="171"/>
      <c r="N325" s="171"/>
      <c r="O325" s="172"/>
      <c r="P325" s="170"/>
      <c r="Q325" s="171"/>
      <c r="R325" s="17"/>
      <c r="S325" s="170"/>
      <c r="T325" s="17"/>
      <c r="U325" s="169">
        <f>DAYS360(G325,L325,0)+1</f>
        <v>1</v>
      </c>
      <c r="V325" s="177"/>
      <c r="W325" s="169"/>
      <c r="X325" s="168"/>
    </row>
    <row r="326" spans="1:25" ht="56.25" hidden="1" customHeight="1" x14ac:dyDescent="0.2">
      <c r="A326" s="17">
        <f>A325+1</f>
        <v>209</v>
      </c>
      <c r="B326" s="171"/>
      <c r="C326" s="171"/>
      <c r="D326" s="179"/>
      <c r="E326" s="171"/>
      <c r="F326" s="172"/>
      <c r="G326" s="170"/>
      <c r="H326" s="178"/>
      <c r="I326" s="172"/>
      <c r="J326" s="173"/>
      <c r="K326" s="17"/>
      <c r="L326" s="170"/>
      <c r="M326" s="171"/>
      <c r="N326" s="171"/>
      <c r="O326" s="172"/>
      <c r="P326" s="170"/>
      <c r="Q326" s="171"/>
      <c r="R326" s="17"/>
      <c r="S326" s="170"/>
      <c r="T326" s="17"/>
      <c r="U326" s="169">
        <f>DAYS360(G326,L326,0)+1</f>
        <v>1</v>
      </c>
      <c r="V326" s="177"/>
      <c r="W326" s="169"/>
      <c r="X326" s="168"/>
    </row>
    <row r="327" spans="1:25" ht="56.25" hidden="1" customHeight="1" x14ac:dyDescent="0.2">
      <c r="A327" s="17"/>
      <c r="B327" s="176"/>
      <c r="C327" s="176"/>
      <c r="D327" s="175"/>
      <c r="E327" s="171"/>
      <c r="F327" s="172"/>
      <c r="G327" s="170"/>
      <c r="H327" s="174"/>
      <c r="I327" s="172"/>
      <c r="J327" s="173"/>
      <c r="K327" s="17"/>
      <c r="L327" s="170"/>
      <c r="M327" s="171"/>
      <c r="N327" s="171"/>
      <c r="O327" s="172"/>
      <c r="P327" s="170"/>
      <c r="Q327" s="171"/>
      <c r="R327" s="17"/>
      <c r="S327" s="170"/>
      <c r="T327" s="17"/>
      <c r="U327" s="169">
        <f>DAYS360(G327,L327,0)+1</f>
        <v>1</v>
      </c>
      <c r="V327" s="169"/>
      <c r="W327" s="169"/>
      <c r="X327" s="168"/>
    </row>
    <row r="328" spans="1:25" hidden="1" x14ac:dyDescent="0.2">
      <c r="B328" s="167" t="s">
        <v>52</v>
      </c>
      <c r="W328" s="166"/>
    </row>
    <row r="329" spans="1:25" hidden="1" x14ac:dyDescent="0.2">
      <c r="B329" s="165"/>
      <c r="C329" s="3" t="s">
        <v>51</v>
      </c>
    </row>
    <row r="330" spans="1:25" ht="15.75" hidden="1" customHeight="1" thickBot="1" x14ac:dyDescent="0.25">
      <c r="C330" s="79" t="s">
        <v>50</v>
      </c>
      <c r="D330" s="79"/>
      <c r="E330" s="79"/>
      <c r="F330" s="79"/>
      <c r="G330" s="79"/>
      <c r="H330" s="60"/>
      <c r="I330" s="79"/>
      <c r="J330" s="79"/>
      <c r="K330" s="59"/>
      <c r="L330" s="79"/>
      <c r="Q330" s="164"/>
      <c r="R330" s="164"/>
      <c r="S330" s="164"/>
      <c r="T330" s="164"/>
      <c r="U330" s="164"/>
      <c r="V330" s="164"/>
      <c r="W330" s="164"/>
      <c r="Y330" s="3">
        <f>COUNTIF(X4:X140,"X")</f>
        <v>137</v>
      </c>
    </row>
    <row r="331" spans="1:25" ht="15.75" hidden="1" x14ac:dyDescent="0.2">
      <c r="C331" s="163" t="s">
        <v>49</v>
      </c>
      <c r="D331" s="162"/>
      <c r="E331" s="161" t="s">
        <v>48</v>
      </c>
      <c r="F331" s="160"/>
      <c r="G331" s="18"/>
      <c r="H331" s="159" t="s">
        <v>47</v>
      </c>
      <c r="I331" s="158" t="s">
        <v>37</v>
      </c>
      <c r="J331" s="157" t="s">
        <v>36</v>
      </c>
      <c r="K331" s="156" t="s">
        <v>35</v>
      </c>
      <c r="L331" s="155" t="s">
        <v>34</v>
      </c>
      <c r="P331" s="18"/>
      <c r="Q331" s="18"/>
      <c r="R331" s="101"/>
      <c r="S331" s="101"/>
      <c r="T331" s="100"/>
      <c r="U331" s="18"/>
      <c r="V331" s="18"/>
      <c r="W331" s="79"/>
      <c r="X331" s="101"/>
    </row>
    <row r="332" spans="1:25" hidden="1" x14ac:dyDescent="0.2">
      <c r="C332" s="154" t="s">
        <v>31</v>
      </c>
      <c r="D332" s="150">
        <f>COUNTIF($I$4:I328,"No Conformidad")</f>
        <v>208</v>
      </c>
      <c r="E332" s="153" t="s">
        <v>28</v>
      </c>
      <c r="F332" s="152">
        <f>COUNTIF($K$4:K328,"Si")</f>
        <v>206</v>
      </c>
      <c r="G332" s="13"/>
      <c r="H332" s="148" t="s">
        <v>31</v>
      </c>
      <c r="I332" s="97">
        <f>COUNTIFS($I$4:I328,"No Conformidad",$D$4:D328,"Auditoria")</f>
        <v>181</v>
      </c>
      <c r="J332" s="17">
        <f>COUNTIFS($I$4:I328,"No Conformidad",$D$4:D328,"Especial")</f>
        <v>0</v>
      </c>
      <c r="K332" s="147">
        <f>COUNTIFS($I$4:I328,"No Conformidad",$D$4:D328,"Informes")</f>
        <v>23</v>
      </c>
      <c r="L332" s="89">
        <f>COUNTIFS($I$4:J328,"No Conformidad",$D$4:E328,"Autocontrol")</f>
        <v>4</v>
      </c>
      <c r="P332" s="18"/>
      <c r="Q332" s="13"/>
      <c r="R332" s="13"/>
      <c r="S332" s="13"/>
      <c r="T332" s="13"/>
      <c r="U332" s="13"/>
      <c r="V332" s="13"/>
      <c r="X332" s="13"/>
    </row>
    <row r="333" spans="1:25" ht="15" hidden="1" thickBot="1" x14ac:dyDescent="0.25">
      <c r="C333" s="151" t="s">
        <v>30</v>
      </c>
      <c r="D333" s="150">
        <f>COUNTIF($I$4:I328,"Recomendación")</f>
        <v>0</v>
      </c>
      <c r="E333" s="149" t="s">
        <v>27</v>
      </c>
      <c r="F333" s="80">
        <f>COUNTIF($K$4:K328,"No")</f>
        <v>3</v>
      </c>
      <c r="G333" s="13"/>
      <c r="H333" s="148" t="s">
        <v>30</v>
      </c>
      <c r="I333" s="97">
        <f>COUNTIFS($I$4:I328,"Recomendación",$D$4:D328,"Auditoria")</f>
        <v>0</v>
      </c>
      <c r="J333" s="17">
        <f>COUNTIFS($I$4:I328,"Recomendación",$D$4:D328,"Especial")</f>
        <v>0</v>
      </c>
      <c r="K333" s="147">
        <f>COUNTIFS($I$4:I328,"Recomendación",$D$4:D328,"Informes")</f>
        <v>0</v>
      </c>
      <c r="L333" s="89">
        <f>COUNTIFS($I$4:J329,"Recomendación",$D$4:E329,"Autocontrol")</f>
        <v>0</v>
      </c>
      <c r="P333" s="18"/>
      <c r="Q333" s="13"/>
      <c r="R333" s="13"/>
      <c r="S333" s="13"/>
      <c r="T333" s="13"/>
      <c r="U333" s="13"/>
      <c r="V333" s="13"/>
      <c r="X333" s="13"/>
    </row>
    <row r="334" spans="1:25" ht="15" hidden="1" thickBot="1" x14ac:dyDescent="0.25">
      <c r="C334" s="109" t="s">
        <v>29</v>
      </c>
      <c r="D334" s="87">
        <f>COUNTIF($I$4:I328,"Oportunidad de mejora")</f>
        <v>0</v>
      </c>
      <c r="G334" s="18"/>
      <c r="H334" s="146" t="s">
        <v>29</v>
      </c>
      <c r="I334" s="84">
        <f>COUNTIFS($I$4:I329,"Oportunidad de mejora",$D$4:D329,"Auditoria")</f>
        <v>0</v>
      </c>
      <c r="J334" s="81">
        <f>COUNTIFS($I$4:I329,"Oportunidad de mejora",$D$4:D329,"Especial")</f>
        <v>0</v>
      </c>
      <c r="K334" s="145">
        <f>COUNTIFS($I$4:I329,"Oportunidad de mejora",$D$4:D329,"Informes")</f>
        <v>0</v>
      </c>
      <c r="L334" s="80">
        <f>COUNTIFS($I$4:J330,"Oportunidad de mejora",$D$4:E330,"Autocontrol")</f>
        <v>0</v>
      </c>
      <c r="P334" s="13"/>
      <c r="Q334" s="13"/>
      <c r="R334" s="13"/>
      <c r="S334" s="13"/>
      <c r="T334" s="13"/>
      <c r="U334" s="18"/>
      <c r="V334" s="18"/>
      <c r="X334" s="13"/>
    </row>
    <row r="335" spans="1:25" ht="19.5" hidden="1" customHeight="1" thickTop="1" thickBot="1" x14ac:dyDescent="0.25">
      <c r="C335" s="144" t="s">
        <v>2</v>
      </c>
      <c r="D335" s="143">
        <f>SUM(D332:D334)</f>
        <v>208</v>
      </c>
      <c r="E335" s="142" t="s">
        <v>2</v>
      </c>
      <c r="F335" s="141">
        <f>SUM(F332:F333)</f>
        <v>209</v>
      </c>
      <c r="G335" s="3"/>
      <c r="H335" s="140" t="s">
        <v>2</v>
      </c>
      <c r="I335" s="139">
        <f>SUM(I332:I334)</f>
        <v>181</v>
      </c>
      <c r="J335" s="139">
        <f>SUM(J332:J334)</f>
        <v>0</v>
      </c>
      <c r="K335" s="138">
        <f>SUM(K332:K334)</f>
        <v>23</v>
      </c>
      <c r="L335" s="137">
        <f>SUM(L332:L334)</f>
        <v>4</v>
      </c>
      <c r="Q335" s="18"/>
      <c r="R335" s="13"/>
      <c r="S335" s="13"/>
      <c r="T335" s="13"/>
      <c r="U335" s="13"/>
      <c r="V335" s="13"/>
      <c r="W335" s="13"/>
      <c r="X335" s="101"/>
    </row>
    <row r="336" spans="1:25" ht="15" hidden="1" thickBot="1" x14ac:dyDescent="0.25">
      <c r="B336" s="3" t="s">
        <v>46</v>
      </c>
      <c r="G336" s="133"/>
      <c r="H336" s="11"/>
      <c r="I336" s="136" t="s">
        <v>45</v>
      </c>
      <c r="J336" s="135">
        <f>SUM(I335:L335)</f>
        <v>208</v>
      </c>
      <c r="K336" s="13"/>
      <c r="L336" s="13"/>
      <c r="M336" s="13"/>
      <c r="N336" s="13"/>
      <c r="P336" s="13"/>
      <c r="Q336" s="102"/>
      <c r="R336" s="101"/>
      <c r="S336" s="101"/>
      <c r="T336" s="100"/>
      <c r="U336" s="13"/>
      <c r="V336" s="13"/>
      <c r="X336" s="13"/>
    </row>
    <row r="337" spans="1:31" ht="15.75" hidden="1" thickBot="1" x14ac:dyDescent="0.25">
      <c r="C337" s="59" t="s">
        <v>44</v>
      </c>
      <c r="D337" s="134">
        <f>C1</f>
        <v>2017</v>
      </c>
      <c r="G337" s="133"/>
      <c r="N337" s="62"/>
      <c r="P337" s="13"/>
      <c r="Q337" s="13"/>
      <c r="R337" s="13"/>
      <c r="S337" s="13"/>
      <c r="T337" s="13"/>
      <c r="U337" s="13"/>
      <c r="V337" s="13"/>
      <c r="X337" s="13"/>
      <c r="Z337" s="10"/>
      <c r="AA337" s="10"/>
      <c r="AB337" s="9"/>
    </row>
    <row r="338" spans="1:31" ht="23.25" hidden="1" customHeight="1" thickBot="1" x14ac:dyDescent="0.25">
      <c r="B338" s="130" t="s">
        <v>25</v>
      </c>
      <c r="C338" s="132" t="s">
        <v>43</v>
      </c>
      <c r="D338" s="131"/>
      <c r="E338" s="130" t="s">
        <v>42</v>
      </c>
      <c r="F338" s="129"/>
      <c r="G338" s="129"/>
      <c r="H338" s="129"/>
      <c r="I338" s="128"/>
      <c r="J338" s="127" t="s">
        <v>2</v>
      </c>
      <c r="L338" s="126" t="s">
        <v>41</v>
      </c>
      <c r="M338" s="125"/>
      <c r="N338" s="124" t="s">
        <v>40</v>
      </c>
      <c r="O338" s="123"/>
      <c r="P338" s="122"/>
      <c r="Q338" s="121" t="s">
        <v>39</v>
      </c>
      <c r="R338" s="120"/>
      <c r="T338" s="119"/>
      <c r="U338" s="13"/>
      <c r="V338" s="13"/>
      <c r="W338" s="13"/>
      <c r="X338" s="13"/>
      <c r="Y338" s="13"/>
      <c r="Z338" s="13"/>
      <c r="AA338" s="13"/>
      <c r="AB338" s="9"/>
    </row>
    <row r="339" spans="1:31" ht="22.5" hidden="1" customHeight="1" thickBot="1" x14ac:dyDescent="0.25">
      <c r="B339" s="118"/>
      <c r="C339" s="117" t="s">
        <v>38</v>
      </c>
      <c r="D339" s="116" t="s">
        <v>25</v>
      </c>
      <c r="E339" s="45" t="s">
        <v>37</v>
      </c>
      <c r="F339" s="45" t="s">
        <v>36</v>
      </c>
      <c r="G339" s="45" t="s">
        <v>35</v>
      </c>
      <c r="H339" s="115"/>
      <c r="I339" s="45" t="s">
        <v>34</v>
      </c>
      <c r="J339" s="114"/>
      <c r="L339" s="113" t="s">
        <v>33</v>
      </c>
      <c r="M339" s="112" t="s">
        <v>32</v>
      </c>
      <c r="N339" s="111" t="s">
        <v>31</v>
      </c>
      <c r="O339" s="110" t="s">
        <v>30</v>
      </c>
      <c r="P339" s="109" t="s">
        <v>29</v>
      </c>
      <c r="Q339" s="108" t="s">
        <v>28</v>
      </c>
      <c r="R339" s="107" t="s">
        <v>27</v>
      </c>
      <c r="U339" s="13"/>
      <c r="V339" s="13"/>
      <c r="W339" s="18"/>
      <c r="X339" s="13"/>
      <c r="Y339" s="13"/>
      <c r="Z339" s="13"/>
      <c r="AA339" s="13"/>
      <c r="AB339" s="106"/>
    </row>
    <row r="340" spans="1:31" ht="31.5" hidden="1" customHeight="1" thickTop="1" x14ac:dyDescent="0.2">
      <c r="B340" s="105" t="s">
        <v>15</v>
      </c>
      <c r="C340" s="85">
        <f>COUNTIFS($E$4:$E327,$C$339,$B$4:$B327,$B340)</f>
        <v>29</v>
      </c>
      <c r="D340" s="95">
        <f>COUNTIFS($E$4:$E327,$D$339,$B$4:$B327,$B340)</f>
        <v>10</v>
      </c>
      <c r="E340" s="85">
        <f>COUNTIFS($D$4:$D327,"Auditoria",$B$4:$B327,$B340)</f>
        <v>29</v>
      </c>
      <c r="F340" s="85">
        <f>COUNTIFS($D$4:$D327,"Especial",$B$4:$B327,$B340)</f>
        <v>0</v>
      </c>
      <c r="G340" s="85">
        <f>COUNTIFS($D$4:$D327,"Informes",$B$4:$B327,$B340)</f>
        <v>10</v>
      </c>
      <c r="H340" s="94"/>
      <c r="I340" s="85">
        <f>COUNTIFS($D$4:$D327,"Autocontrol",$B$4:$B327,$B340)</f>
        <v>0</v>
      </c>
      <c r="J340" s="85">
        <f>SUM(E340:I340)</f>
        <v>39</v>
      </c>
      <c r="L340" s="93">
        <f>COUNTIFS($J$4:$J327,"Hallazgo Abierto",$B$4:$B327,$B340)</f>
        <v>3</v>
      </c>
      <c r="M340" s="92">
        <f>COUNTIFS($J$4:$J327,"Hallazgo Cerrado",$B$4:$B327,$B340)</f>
        <v>35</v>
      </c>
      <c r="N340" s="104">
        <f>COUNTIFS($I$4:$I327,"No Conformidad",$B$4:$B327,$B340)</f>
        <v>38</v>
      </c>
      <c r="O340" s="103">
        <f>COUNTIFS($I$4:$I327,"Recomendación",$B$4:$B327,$B340)</f>
        <v>0</v>
      </c>
      <c r="P340" s="85">
        <f>COUNTIFS($I$4:$I327,"Oportunidad de mejora",$B$4:$B327,$B340)</f>
        <v>0</v>
      </c>
      <c r="Q340" s="85">
        <f>COUNTIFS($K$4:K327,"Si",$B$4:B327,$B340)</f>
        <v>38</v>
      </c>
      <c r="R340" s="92">
        <f>COUNTIFS($K$4:K327,"No",$B$4:B327,$B340)</f>
        <v>0</v>
      </c>
      <c r="T340" s="13"/>
      <c r="U340" s="13"/>
      <c r="V340" s="13"/>
      <c r="W340" s="18"/>
      <c r="X340" s="13"/>
      <c r="Y340" s="13"/>
      <c r="Z340" s="13"/>
      <c r="AA340" s="12"/>
      <c r="AB340" s="28"/>
    </row>
    <row r="341" spans="1:31" ht="20.25" hidden="1" customHeight="1" x14ac:dyDescent="0.2">
      <c r="B341" s="99" t="s">
        <v>14</v>
      </c>
      <c r="C341" s="85">
        <f>COUNTIFS($E$4:$E327,$C$339,$B$4:$B327,$B341)</f>
        <v>0</v>
      </c>
      <c r="D341" s="95">
        <f>COUNTIFS($E$4:$E327,$D$339,$B$4:$B327,$B341)</f>
        <v>12</v>
      </c>
      <c r="E341" s="85">
        <f>COUNTIFS($D$4:$D327,"Auditoria",$B$4:$B327,$B341)</f>
        <v>12</v>
      </c>
      <c r="F341" s="85">
        <f>COUNTIFS($D$4:$D329,"Especial",$B$4:$B329,$B341)</f>
        <v>0</v>
      </c>
      <c r="G341" s="85">
        <f>COUNTIFS($D$4:$D329,"Informes",$B$4:$B329,$B341)</f>
        <v>0</v>
      </c>
      <c r="H341" s="94"/>
      <c r="I341" s="85">
        <f>COUNTIFS($D$4:$D329,"Autocontrol",$B$4:$B329,$B341)</f>
        <v>0</v>
      </c>
      <c r="J341" s="85">
        <f>SUM(E341:I341)</f>
        <v>12</v>
      </c>
      <c r="L341" s="93">
        <f>COUNTIFS($J$4:$J327,"Hallazgo Abierto",$B$4:$B327,$B341)</f>
        <v>0</v>
      </c>
      <c r="M341" s="92">
        <f>COUNTIFS($J$4:$J327,"Hallazgo Cerrado",$B$4:$B327,$B341)</f>
        <v>12</v>
      </c>
      <c r="N341" s="91">
        <f>COUNTIFS($I$4:$I327,"No Conformidad",$B$4:$B327,$B341)</f>
        <v>12</v>
      </c>
      <c r="O341" s="90">
        <f>COUNTIFS($I$4:$I327,"Recomendación",$B$4:$B327,$B341)</f>
        <v>0</v>
      </c>
      <c r="P341" s="17">
        <f>COUNTIFS($I$4:$I327,"Oportunidad de mejora",$B$4:$B327,$B341)</f>
        <v>0</v>
      </c>
      <c r="Q341" s="17">
        <f>COUNTIFS($K$4:$K327,"Si",$B$4:$B327,$B341)</f>
        <v>12</v>
      </c>
      <c r="R341" s="89">
        <f>COUNTIFS($K$4:$K327,"No",$B$4:$B327,$B341)</f>
        <v>0</v>
      </c>
      <c r="T341" s="28"/>
      <c r="U341" s="13"/>
      <c r="V341" s="13"/>
      <c r="W341" s="13"/>
      <c r="X341" s="13"/>
      <c r="Y341" s="13"/>
      <c r="Z341" s="13"/>
      <c r="AA341" s="12"/>
      <c r="AB341" s="28"/>
      <c r="AE341" s="3"/>
    </row>
    <row r="342" spans="1:31" ht="51" hidden="1" x14ac:dyDescent="0.2">
      <c r="A342" s="3">
        <v>205</v>
      </c>
      <c r="B342" s="97" t="s">
        <v>13</v>
      </c>
      <c r="C342" s="85">
        <f>COUNTIFS($E$4:$E327,$C$339,$B$4:$B327,$B342)</f>
        <v>0</v>
      </c>
      <c r="D342" s="95">
        <f>COUNTIFS($E$4:$E327,$D$339,$B$4:$B327,$B342)</f>
        <v>18</v>
      </c>
      <c r="E342" s="85">
        <f>COUNTIFS($D$4:$D327,"Auditoria",$B$4:$B327,$B342)</f>
        <v>17</v>
      </c>
      <c r="F342" s="85">
        <f>COUNTIFS($D$4:$D327,"Especial",$B$4:$B327,$B342)</f>
        <v>0</v>
      </c>
      <c r="G342" s="85">
        <f>COUNTIFS($D$4:$D327,"Informes",$B$4:$B327,$B342)</f>
        <v>0</v>
      </c>
      <c r="H342" s="94"/>
      <c r="I342" s="85">
        <f>COUNTIFS($D$4:$D327,"Autocontrol",$B$4:$B327,$B342)</f>
        <v>1</v>
      </c>
      <c r="J342" s="85">
        <f>SUM(E342:I342)</f>
        <v>18</v>
      </c>
      <c r="L342" s="93">
        <f>COUNTIFS($J$4:$J327,"Hallazgo Abierto",$B$4:$B327,$B342)</f>
        <v>0</v>
      </c>
      <c r="M342" s="92">
        <f>COUNTIFS($J$4:$J327,"Hallazgo Cerrado",$B$4:$B327,$B342)</f>
        <v>18</v>
      </c>
      <c r="N342" s="91">
        <f>COUNTIFS($I$4:$I327,"No Conformidad",$B$4:$B327,$B342)</f>
        <v>18</v>
      </c>
      <c r="O342" s="90">
        <f>COUNTIFS($I$4:$I327,"Recomendación",$B$4:$B327,$B342)</f>
        <v>0</v>
      </c>
      <c r="P342" s="17">
        <f>COUNTIFS($I$4:$I327,"Oportunidad de mejora",$B$4:$B327,$B342)</f>
        <v>0</v>
      </c>
      <c r="Q342" s="17">
        <f>COUNTIFS($K$4:$K327,"Si",$B$4:$B327,$B342)</f>
        <v>18</v>
      </c>
      <c r="R342" s="89">
        <f>COUNTIFS($K$4:$K327,"No",$B$4:$B327,$B342)</f>
        <v>0</v>
      </c>
      <c r="T342" s="28"/>
      <c r="U342" s="13"/>
      <c r="V342" s="13"/>
      <c r="W342" s="18"/>
      <c r="X342" s="13"/>
      <c r="Y342" s="13"/>
      <c r="Z342" s="13"/>
      <c r="AA342" s="12"/>
      <c r="AB342" s="28"/>
    </row>
    <row r="343" spans="1:31" ht="28.5" hidden="1" x14ac:dyDescent="0.2">
      <c r="B343" s="98" t="s">
        <v>12</v>
      </c>
      <c r="C343" s="85">
        <f>COUNTIFS($E$4:$E327,$C$339,$B$4:$B327,$B343)</f>
        <v>0</v>
      </c>
      <c r="D343" s="95">
        <f>COUNTIFS($E$4:$E327,$D$339,$B$4:$B327,$B343)</f>
        <v>6</v>
      </c>
      <c r="E343" s="85">
        <f>COUNTIFS($D$4:$D327,"Auditoria",$B$4:$B327,$B343)</f>
        <v>6</v>
      </c>
      <c r="F343" s="85">
        <f>COUNTIFS($D$4:$D327,"Especial",$B$4:$B327,$B343)</f>
        <v>0</v>
      </c>
      <c r="G343" s="85">
        <f>COUNTIFS($D$4:$D327,"Informes",$B$4:$B327,$B343)</f>
        <v>0</v>
      </c>
      <c r="H343" s="94"/>
      <c r="I343" s="85">
        <f>COUNTIFS($D$4:$D327,"Autocontrol",$B$4:$B327,$B343)</f>
        <v>0</v>
      </c>
      <c r="J343" s="85">
        <f>SUM(E343:I343)</f>
        <v>6</v>
      </c>
      <c r="L343" s="93">
        <f>COUNTIFS($J$4:$J327,"Hallazgo Abierto",$B$4:$B327,$B343)</f>
        <v>0</v>
      </c>
      <c r="M343" s="92">
        <f>COUNTIFS($J$4:$J327,"Hallazgo Cerrado",$B$4:$B327,$B343)</f>
        <v>6</v>
      </c>
      <c r="N343" s="91">
        <f>COUNTIFS($I$4:$I327,"No Conformidad",$B$4:$B327,$B343)</f>
        <v>6</v>
      </c>
      <c r="O343" s="90">
        <f>COUNTIFS($I$4:$I327,"Recomendación",$B$4:$B327,$B343)</f>
        <v>0</v>
      </c>
      <c r="P343" s="17">
        <f>COUNTIFS($I$4:$I327,"Oportunidad de mejora",$B$4:$B327,$B343)</f>
        <v>0</v>
      </c>
      <c r="Q343" s="17">
        <f>COUNTIFS($K$4:$K327,"Si",$B$4:$B327,$B343)</f>
        <v>6</v>
      </c>
      <c r="R343" s="89">
        <f>COUNTIFS($K$4:$K327,"No",$B$4:$B327,$B343)</f>
        <v>0</v>
      </c>
      <c r="T343" s="28"/>
      <c r="U343" s="13"/>
      <c r="V343" s="13"/>
      <c r="W343" s="102"/>
      <c r="X343" s="101"/>
      <c r="Y343" s="101"/>
      <c r="Z343" s="101"/>
      <c r="AA343" s="100"/>
      <c r="AB343" s="28"/>
    </row>
    <row r="344" spans="1:31" ht="28.5" hidden="1" x14ac:dyDescent="0.2">
      <c r="B344" s="99" t="s">
        <v>11</v>
      </c>
      <c r="C344" s="85">
        <f>COUNTIFS($E$4:$E327,$C$339,$B$4:$B327,$B344)</f>
        <v>3</v>
      </c>
      <c r="D344" s="95">
        <f>COUNTIFS($E$4:$E327,$D$339,$B$4:$B327,$B344)</f>
        <v>8</v>
      </c>
      <c r="E344" s="85">
        <f>COUNTIFS($D$4:$D327,"Auditoria",$B$4:$B327,$B344)</f>
        <v>11</v>
      </c>
      <c r="F344" s="85">
        <f>COUNTIFS($D$4:$D327,"Especial",$B$4:$B327,$B344)</f>
        <v>0</v>
      </c>
      <c r="G344" s="85">
        <f>COUNTIFS($D$4:$D327,"Informes",$B$4:$B327,$B344)</f>
        <v>0</v>
      </c>
      <c r="H344" s="94"/>
      <c r="I344" s="85">
        <f>COUNTIFS($D$4:$D327,"Autocontrol",$B$4:$B327,$B344)</f>
        <v>0</v>
      </c>
      <c r="J344" s="85">
        <f>SUM(E344:I344)</f>
        <v>11</v>
      </c>
      <c r="L344" s="93">
        <f>COUNTIFS($J$4:$J327,"Hallazgo Abierto",$B$4:$B327,$B344)</f>
        <v>0</v>
      </c>
      <c r="M344" s="92">
        <f>COUNTIFS($J$4:$J327,"Hallazgo Cerrado",$B$4:$B327,$B344)</f>
        <v>10</v>
      </c>
      <c r="N344" s="91">
        <f>COUNTIFS($I$4:$I327,"No Conformidad",$B$4:$B327,$B344)</f>
        <v>10</v>
      </c>
      <c r="O344" s="90">
        <f>COUNTIFS($I$4:$I327,"Recomendación",$B$4:$B327,$B344)</f>
        <v>0</v>
      </c>
      <c r="P344" s="17">
        <f>COUNTIFS($I$4:$I327,"Oportunidad de mejora",$B$4:$B327,$B344)</f>
        <v>0</v>
      </c>
      <c r="Q344" s="17">
        <f>COUNTIFS($K$4:$K327,"Si",$B$4:$B327,$B344)</f>
        <v>10</v>
      </c>
      <c r="R344" s="89">
        <f>COUNTIFS($K$4:$K327,"No",$B$4:$B327,$B344)</f>
        <v>0</v>
      </c>
      <c r="T344" s="28"/>
      <c r="U344" s="13"/>
      <c r="V344" s="13"/>
      <c r="W344" s="13"/>
      <c r="X344" s="13"/>
      <c r="Y344" s="13"/>
      <c r="Z344" s="13"/>
      <c r="AA344" s="13"/>
      <c r="AB344" s="28"/>
    </row>
    <row r="345" spans="1:31" ht="28.5" hidden="1" x14ac:dyDescent="0.2">
      <c r="B345" s="98" t="s">
        <v>10</v>
      </c>
      <c r="C345" s="85">
        <f>COUNTIFS($E$4:$E327,$C$339,$B$4:$B327,$B345)</f>
        <v>0</v>
      </c>
      <c r="D345" s="95">
        <f>COUNTIFS($E$4:$E327,$D$339,$B$4:$B327,$B345)</f>
        <v>7</v>
      </c>
      <c r="E345" s="85">
        <f>COUNTIFS($D$4:$D327,"Auditoria",$B$4:$B327,$B345)</f>
        <v>7</v>
      </c>
      <c r="F345" s="85">
        <f>COUNTIFS($D$4:$D327,"Especial",$B$4:$B327,$B345)</f>
        <v>0</v>
      </c>
      <c r="G345" s="85">
        <f>COUNTIFS($D$4:$D327,"Informes",$B$4:$B327,$B345)</f>
        <v>0</v>
      </c>
      <c r="H345" s="94"/>
      <c r="I345" s="85">
        <f>COUNTIFS($D$4:$D327,"Autocontrol",$B$4:$B327,$B345)</f>
        <v>0</v>
      </c>
      <c r="J345" s="85">
        <f>SUM(E345:I345)</f>
        <v>7</v>
      </c>
      <c r="L345" s="93">
        <f>COUNTIFS($J$4:$J327,"Hallazgo Abierto",$B$4:$B327,$B345)</f>
        <v>0</v>
      </c>
      <c r="M345" s="92">
        <f>COUNTIFS($J$4:$J327,"Hallazgo Cerrado",$B$4:$B327,$B345)</f>
        <v>7</v>
      </c>
      <c r="N345" s="91">
        <f>COUNTIFS($I$4:$I327,"No Conformidad",$B$4:$B327,$B345)</f>
        <v>7</v>
      </c>
      <c r="O345" s="90">
        <f>COUNTIFS($I$4:$I327,"Recomendación",$B$4:$B327,$B345)</f>
        <v>0</v>
      </c>
      <c r="P345" s="17">
        <f>COUNTIFS($I$4:$I327,"Oportunidad de mejora",$B$4:$B327,$B345)</f>
        <v>0</v>
      </c>
      <c r="Q345" s="17">
        <f>COUNTIFS($K$4:$K327,"Si",$B$4:$B327,$B345)</f>
        <v>7</v>
      </c>
      <c r="R345" s="89">
        <f>COUNTIFS($K$4:$K327,"No",$B$4:$B327,$B345)</f>
        <v>0</v>
      </c>
      <c r="T345" s="28"/>
      <c r="U345" s="13"/>
      <c r="V345" s="13"/>
      <c r="W345" s="13"/>
      <c r="X345" s="13"/>
      <c r="Y345" s="13"/>
      <c r="Z345" s="13"/>
      <c r="AA345" s="13"/>
      <c r="AB345" s="28"/>
    </row>
    <row r="346" spans="1:31" ht="28.5" hidden="1" x14ac:dyDescent="0.2">
      <c r="B346" s="99" t="s">
        <v>9</v>
      </c>
      <c r="C346" s="85">
        <f>COUNTIFS($E$4:$E327,$C$339,$B$4:$B327,$B346)</f>
        <v>0</v>
      </c>
      <c r="D346" s="95">
        <f>COUNTIFS($E$4:$E327,$D$339,$B$4:$B327,$B346)</f>
        <v>10</v>
      </c>
      <c r="E346" s="85">
        <f>COUNTIFS($D$4:$D327,"Auditoria",$B$4:$B327,$B346)</f>
        <v>10</v>
      </c>
      <c r="F346" s="85">
        <f>COUNTIFS($D$4:$D327,"Especial",$B$4:$B327,$B346)</f>
        <v>0</v>
      </c>
      <c r="G346" s="85">
        <f>COUNTIFS($D$4:$D327,"Informes",$B$4:$B327,$B346)</f>
        <v>0</v>
      </c>
      <c r="H346" s="94"/>
      <c r="I346" s="85">
        <f>COUNTIFS($D$4:$D327,"Autocontrol",$B$4:$B327,$B346)</f>
        <v>0</v>
      </c>
      <c r="J346" s="85">
        <f>SUM(E346:I346)</f>
        <v>10</v>
      </c>
      <c r="K346" s="85">
        <f>SUM(F346:J346)</f>
        <v>10</v>
      </c>
      <c r="L346" s="93">
        <f>COUNTIFS($J$4:$J327,"Hallazgo Abierto",$B$4:$B327,$B346)</f>
        <v>4</v>
      </c>
      <c r="M346" s="92">
        <f>COUNTIFS($J$4:$J327,"Hallazgo Cerrado",$B$4:$B327,$B346)</f>
        <v>6</v>
      </c>
      <c r="N346" s="91">
        <f>COUNTIFS($I$4:$I327,"No Conformidad",$B$4:$B327,$B346)</f>
        <v>10</v>
      </c>
      <c r="O346" s="90">
        <f>COUNTIFS($I$4:$I327,"Recomendación",$B$4:$B327,$B346)</f>
        <v>0</v>
      </c>
      <c r="P346" s="17">
        <f>COUNTIFS($I$4:$I327,"Oportunidad de mejora",$B$4:$B327,$B346)</f>
        <v>0</v>
      </c>
      <c r="Q346" s="17">
        <f>COUNTIFS($K$4:$K327,"Si",$B$4:$B327,$B346)</f>
        <v>8</v>
      </c>
      <c r="R346" s="89">
        <f>COUNTIFS($K$4:$K327,"No",$B$4:$B327,$B346)</f>
        <v>2</v>
      </c>
      <c r="T346" s="28"/>
      <c r="U346" s="13"/>
      <c r="V346" s="13"/>
      <c r="W346" s="18"/>
      <c r="X346" s="13"/>
      <c r="Y346" s="13"/>
      <c r="Z346" s="13"/>
      <c r="AA346" s="13"/>
      <c r="AB346" s="28"/>
    </row>
    <row r="347" spans="1:31" hidden="1" x14ac:dyDescent="0.2">
      <c r="B347" s="96" t="s">
        <v>8</v>
      </c>
      <c r="C347" s="85">
        <f>COUNTIFS($E$4:$E328,$C$339,$B$4:$B328,$B347)</f>
        <v>0</v>
      </c>
      <c r="D347" s="95">
        <f>COUNTIFS($E$4:$E328,$D$339,$B$4:$B328,$B347)</f>
        <v>11</v>
      </c>
      <c r="E347" s="85">
        <f>COUNTIFS($D$4:$D328,"Auditoria",$B$4:$B328,$B347)</f>
        <v>4</v>
      </c>
      <c r="F347" s="85">
        <f>COUNTIFS($D$4:$D328,"Especial",$B$4:$B328,$B347)</f>
        <v>0</v>
      </c>
      <c r="G347" s="85">
        <f>COUNTIFS($D$4:$D328,"Informes",$B$4:$B328,$B347)</f>
        <v>7</v>
      </c>
      <c r="H347" s="94"/>
      <c r="I347" s="85">
        <f>COUNTIFS($D$4:$D328,"Autocontrol",$B$4:$B328,$B347)</f>
        <v>0</v>
      </c>
      <c r="J347" s="85">
        <f>SUM(E347:I347)</f>
        <v>11</v>
      </c>
      <c r="L347" s="93">
        <f>COUNTIFS($J$4:$J328,"Hallazgo Abierto",$B$4:$B328,$B347)</f>
        <v>2</v>
      </c>
      <c r="M347" s="92">
        <f>COUNTIFS($J$4:$J328,"Hallazgo Cerrado",$B$4:$B328,$B347)</f>
        <v>9</v>
      </c>
      <c r="N347" s="91">
        <f>COUNTIFS($I$4:$I328,"No Conformidad",$B$4:$B328,$B347)</f>
        <v>11</v>
      </c>
      <c r="O347" s="90">
        <f>COUNTIFS($I$4:$I328,"Recomendación",$B$4:$B328,$B347)</f>
        <v>0</v>
      </c>
      <c r="P347" s="17">
        <f>COUNTIFS($I$4:$I328,"Oportunidad de mejora",$B$4:$B328,$B347)</f>
        <v>0</v>
      </c>
      <c r="Q347" s="17">
        <f>COUNTIFS($K$4:$K328,"Si",$B$4:$B328,$B347)</f>
        <v>11</v>
      </c>
      <c r="R347" s="89">
        <f>COUNTIFS($K$4:$K328,"No",$B$4:$B328,$B347)</f>
        <v>0</v>
      </c>
      <c r="T347" s="28"/>
      <c r="U347" s="13"/>
      <c r="V347" s="13"/>
      <c r="W347" s="18"/>
      <c r="X347" s="13"/>
      <c r="Y347" s="13"/>
      <c r="Z347" s="13"/>
      <c r="AA347" s="13"/>
      <c r="AB347" s="28"/>
    </row>
    <row r="348" spans="1:31" ht="42.75" x14ac:dyDescent="0.2">
      <c r="B348" s="98" t="s">
        <v>7</v>
      </c>
      <c r="C348" s="85">
        <f>COUNTIFS($E$4:$E327,$C$339,$B$4:$B327,$B348)</f>
        <v>1</v>
      </c>
      <c r="D348" s="95">
        <f>COUNTIFS($E$4:$E327,$D$339,$B$4:$B327,$B348)</f>
        <v>36</v>
      </c>
      <c r="E348" s="85">
        <f>COUNTIFS($D$4:$D327,"Auditoria",$B$4:$B327,$B348)</f>
        <v>36</v>
      </c>
      <c r="F348" s="85">
        <f>COUNTIFS($D$4:$D327,"Especial",$B$4:$B327,$B348)</f>
        <v>0</v>
      </c>
      <c r="G348" s="85">
        <f>COUNTIFS($D$4:$D327,"Informes",$B$4:$B327,$B348)</f>
        <v>1</v>
      </c>
      <c r="H348" s="94"/>
      <c r="I348" s="85">
        <f>COUNTIFS($D$4:$D327,"Autocontrol",$B$4:$B327,$B348)</f>
        <v>0</v>
      </c>
      <c r="J348" s="85">
        <f>SUM(E348:I348)</f>
        <v>37</v>
      </c>
      <c r="L348" s="93">
        <f>COUNTIFS($J$4:$J327,"Hallazgo Abierto",$B$4:$B327,$B348)</f>
        <v>17</v>
      </c>
      <c r="M348" s="92">
        <f>COUNTIFS($J$4:$J327,"Hallazgo Cerrado",$B$4:$B327,$B348)</f>
        <v>20</v>
      </c>
      <c r="N348" s="91">
        <f>COUNTIFS($I$4:$I327,"No Conformidad",$B$4:$B327,$B348)</f>
        <v>37</v>
      </c>
      <c r="O348" s="90">
        <f>COUNTIFS($I$4:$I327,"Recomendación",$B$4:$B327,$B348)</f>
        <v>0</v>
      </c>
      <c r="P348" s="17">
        <f>COUNTIFS($I$4:$I327,"Oportunidad de mejora",$B$4:$B327,$B348)</f>
        <v>0</v>
      </c>
      <c r="Q348" s="17">
        <f>COUNTIFS($K$4:$K327,"Si",$B$4:$B327,$B348)</f>
        <v>38</v>
      </c>
      <c r="R348" s="89">
        <f>COUNTIFS($K$4:$K327,"No",$B$4:$B327,$B348)</f>
        <v>0</v>
      </c>
      <c r="T348" s="28"/>
      <c r="U348" s="13"/>
      <c r="V348" s="13"/>
      <c r="W348" s="18"/>
      <c r="X348" s="13"/>
      <c r="Y348" s="13"/>
      <c r="Z348" s="13"/>
      <c r="AA348" s="12"/>
      <c r="AB348" s="28"/>
    </row>
    <row r="349" spans="1:31" ht="25.5" hidden="1" x14ac:dyDescent="0.2">
      <c r="B349" s="93" t="s">
        <v>6</v>
      </c>
      <c r="C349" s="85">
        <f>COUNTIFS($E$4:$E327,$C$339,$B$4:$B327,$B349)</f>
        <v>1</v>
      </c>
      <c r="D349" s="95">
        <f>COUNTIFS($E$4:$E327,$D$339,$B$4:$B327,$B349)</f>
        <v>10</v>
      </c>
      <c r="E349" s="85">
        <f>COUNTIFS($D$4:$D327,"Auditoria",$B$4:$B327,$B349)</f>
        <v>10</v>
      </c>
      <c r="F349" s="85">
        <f>COUNTIFS($D$4:$D327,"Especial",$B$4:$B327,$B349)</f>
        <v>0</v>
      </c>
      <c r="G349" s="85">
        <f>COUNTIFS($D$4:$D327,"Informes",$B$4:$B327,$B349)</f>
        <v>1</v>
      </c>
      <c r="H349" s="94"/>
      <c r="I349" s="85">
        <f>COUNTIFS($D$4:$D327,"Autocontrol",$B$4:$B327,$B349)</f>
        <v>0</v>
      </c>
      <c r="J349" s="85">
        <f>SUM(E349:I349)</f>
        <v>11</v>
      </c>
      <c r="L349" s="93">
        <f>COUNTIFS($J$4:$J327,"Hallazgo Abierto",$B$4:$B327,$B349)</f>
        <v>9</v>
      </c>
      <c r="M349" s="92">
        <f>COUNTIFS($J$4:$J327,"Hallazgo Cerrado",$B$4:$B327,$B349)</f>
        <v>2</v>
      </c>
      <c r="N349" s="91">
        <f>COUNTIFS($I$4:$I327,"No Conformidad",$B$4:$B327,$B349)</f>
        <v>11</v>
      </c>
      <c r="O349" s="90">
        <f>COUNTIFS($I$4:$I327,"Recomendación",$B$4:$B327,$B349)</f>
        <v>0</v>
      </c>
      <c r="P349" s="17">
        <f>COUNTIFS($I$4:$I327,"Oportunidad de mejora",$B$4:$B327,$B349)</f>
        <v>0</v>
      </c>
      <c r="Q349" s="17">
        <f>COUNTIFS($K$4:$K327,"Si",$B$4:$B327,$B349)</f>
        <v>10</v>
      </c>
      <c r="R349" s="89">
        <f>COUNTIFS($K$4:$K327,"No",$B$4:$B327,$B349)</f>
        <v>1</v>
      </c>
      <c r="T349" s="28"/>
      <c r="U349" s="13"/>
      <c r="V349" s="13"/>
      <c r="Z349" s="28"/>
      <c r="AA349" s="10"/>
      <c r="AB349" s="28"/>
    </row>
    <row r="350" spans="1:31" ht="25.5" hidden="1" x14ac:dyDescent="0.2">
      <c r="B350" s="97" t="s">
        <v>5</v>
      </c>
      <c r="C350" s="85">
        <f>COUNTIFS($E$4:$E327,$C$339,$B$4:$B327,$B350)</f>
        <v>0</v>
      </c>
      <c r="D350" s="95">
        <f>COUNTIFS($E$4:$E327,$D$339,$B$4:$B327,$B350)</f>
        <v>31</v>
      </c>
      <c r="E350" s="85">
        <f>COUNTIFS($D$4:$D327,"Auditoria",$B$4:$B327,$B350)</f>
        <v>28</v>
      </c>
      <c r="F350" s="85">
        <f>COUNTIFS($D$4:$D327,"Especial",$B$4:$B327,$B350)</f>
        <v>0</v>
      </c>
      <c r="G350" s="85">
        <f>COUNTIFS($D$4:$D327,"Informes",$B$4:$B327,$B350)</f>
        <v>3</v>
      </c>
      <c r="H350" s="94"/>
      <c r="I350" s="85">
        <f>COUNTIFS($D$4:$D327,"Autocontrol",$B$4:$B327,$B350)</f>
        <v>0</v>
      </c>
      <c r="J350" s="85">
        <f>SUM(E350:I350)</f>
        <v>31</v>
      </c>
      <c r="L350" s="93">
        <f>COUNTIFS($J$4:$J327,"Hallazgo Abierto",$B$4:$B327,$B350)</f>
        <v>2</v>
      </c>
      <c r="M350" s="92">
        <f>COUNTIFS($J$4:$J327,"Hallazgo Cerrado",$B$4:$B327,$B350)</f>
        <v>29</v>
      </c>
      <c r="N350" s="91">
        <f>COUNTIFS($I$4:$I327,"No Conformidad",$B$4:$B327,$B350)</f>
        <v>31</v>
      </c>
      <c r="O350" s="90">
        <f>COUNTIFS($I$4:$I327,"Recomendación",$B$4:$B327,$B350)</f>
        <v>0</v>
      </c>
      <c r="P350" s="17">
        <f>COUNTIFS($I$4:$I327,"Oportunidad de mejora",$B$4:$B327,$B350)</f>
        <v>0</v>
      </c>
      <c r="Q350" s="17">
        <f>COUNTIFS($K$4:$K327,"Si",$B$4:$B327,$B350)</f>
        <v>31</v>
      </c>
      <c r="R350" s="89">
        <f>COUNTIFS($K$4:$K327,"No",$B$4:$B327,$B350)</f>
        <v>0</v>
      </c>
      <c r="T350" s="28"/>
      <c r="U350" s="13"/>
      <c r="V350" s="13"/>
      <c r="Z350" s="13"/>
      <c r="AA350" s="12"/>
      <c r="AB350" s="13"/>
    </row>
    <row r="351" spans="1:31" hidden="1" x14ac:dyDescent="0.2">
      <c r="B351" s="96" t="s">
        <v>4</v>
      </c>
      <c r="C351" s="85">
        <f>COUNTIFS($E$4:$E327,$C$339,$B$4:$B327,$B351)</f>
        <v>0</v>
      </c>
      <c r="D351" s="95">
        <f>COUNTIFS($E$4:$E327,$D$339,$B$4:$B327,$B351)</f>
        <v>9</v>
      </c>
      <c r="E351" s="85">
        <f>COUNTIFS($D$4:$D327,"Auditoria",$B$4:$B327,$B351)</f>
        <v>9</v>
      </c>
      <c r="F351" s="85">
        <f>COUNTIFS($D$4:$D327,"Especial",$B$4:$B327,$B351)</f>
        <v>0</v>
      </c>
      <c r="G351" s="85">
        <f>COUNTIFS($D$4:$D327,"Informes",$B$4:$B327,$B351)</f>
        <v>0</v>
      </c>
      <c r="H351" s="94"/>
      <c r="I351" s="85">
        <f>COUNTIFS($D$4:$D327,"Autocontrol",$B$4:$B327,$B351)</f>
        <v>0</v>
      </c>
      <c r="J351" s="85">
        <f>SUM(E351:I351)</f>
        <v>9</v>
      </c>
      <c r="L351" s="93">
        <f>COUNTIFS($J$4:$J327,"Hallazgo Abierto",$B$4:$B327,$B351)</f>
        <v>0</v>
      </c>
      <c r="M351" s="92">
        <f>COUNTIFS($J$4:$J327,"Hallazgo Cerrado",$B$4:$B327,$B351)</f>
        <v>9</v>
      </c>
      <c r="N351" s="91">
        <f>COUNTIFS($I$4:$I327,"No Conformidad",$B$4:$B327,$B351)</f>
        <v>9</v>
      </c>
      <c r="O351" s="90">
        <f>COUNTIFS($I$4:$I327,"Recomendación",$B$4:$B327,$B351)</f>
        <v>0</v>
      </c>
      <c r="P351" s="17">
        <f>COUNTIFS($I$4:$I327,"Oportunidad de mejora",$B$4:$B327,$B351)</f>
        <v>0</v>
      </c>
      <c r="Q351" s="17">
        <f>COUNTIFS($K$4:$K327,"Si",$B$4:$B327,$B351)</f>
        <v>9</v>
      </c>
      <c r="R351" s="89">
        <f>COUNTIFS($K$4:$K327,"No",$B$4:$B327,$B351)</f>
        <v>0</v>
      </c>
      <c r="T351" s="13"/>
      <c r="U351" s="13"/>
      <c r="V351" s="13"/>
      <c r="Z351" s="13"/>
      <c r="AA351" s="12"/>
      <c r="AB351" s="13"/>
    </row>
    <row r="352" spans="1:31" ht="29.25" hidden="1" thickBot="1" x14ac:dyDescent="0.25">
      <c r="B352" s="88" t="s">
        <v>3</v>
      </c>
      <c r="C352" s="81">
        <f>COUNTIFS($E$4:$E327,$C$339,$B$4:$B327,$B352)</f>
        <v>1</v>
      </c>
      <c r="D352" s="87">
        <f>COUNTIFS($E$4:$E327,$D$339,$B$4:$B327,$B352)</f>
        <v>7</v>
      </c>
      <c r="E352" s="81">
        <f>COUNTIFS($D$4:$D327,"Auditoria",$B$4:$B327,$B352)</f>
        <v>4</v>
      </c>
      <c r="F352" s="81">
        <f>COUNTIFS($D$4:$D327,"Especial",$B$4:$B327,$B352)</f>
        <v>0</v>
      </c>
      <c r="G352" s="81">
        <f>COUNTIFS($D$4:$D327,"Informes",$B$4:$B327,$B352)</f>
        <v>1</v>
      </c>
      <c r="H352" s="86"/>
      <c r="I352" s="81">
        <f>COUNTIFS($D$4:$D327,"Autocontrol",$B$4:$B327,$B352)</f>
        <v>3</v>
      </c>
      <c r="J352" s="85">
        <f>SUM(E352:I352)</f>
        <v>8</v>
      </c>
      <c r="L352" s="84">
        <f>COUNTIFS($J$4:$J327,"Hallazgo Abierto",$B$4:$B327,$B352)</f>
        <v>0</v>
      </c>
      <c r="M352" s="80">
        <f>COUNTIFS($J$4:$J327,"Hallazgo Cerrado",$B$4:$B327,$B352)</f>
        <v>8</v>
      </c>
      <c r="N352" s="83">
        <f>COUNTIFS($I$4:$I327,"No Conformidad",$B$4:$B327,$B352)</f>
        <v>8</v>
      </c>
      <c r="O352" s="82">
        <f>COUNTIFS($I$4:$I327,"Recomendación",$B$4:$B327,$B352)</f>
        <v>0</v>
      </c>
      <c r="P352" s="81">
        <f>COUNTIFS($I$4:$I327,"Oportunidad de mejora",$B$4:$B327,$B352)</f>
        <v>0</v>
      </c>
      <c r="Q352" s="81">
        <f>COUNTIFS($K$4:$K327,"Si",$B$4:$B327,$B352)</f>
        <v>8</v>
      </c>
      <c r="R352" s="80">
        <f>COUNTIFS($K$4:$K327,"No",$B$4:$B327,$B352)</f>
        <v>0</v>
      </c>
      <c r="T352" s="13"/>
      <c r="U352" s="13"/>
      <c r="V352" s="13"/>
      <c r="Z352" s="13"/>
      <c r="AA352" s="12"/>
      <c r="AB352" s="13"/>
    </row>
    <row r="353" spans="2:28" ht="17.25" hidden="1" thickTop="1" thickBot="1" x14ac:dyDescent="0.25">
      <c r="B353" s="79" t="s">
        <v>2</v>
      </c>
      <c r="C353" s="78">
        <f>SUM(C340:C352)</f>
        <v>35</v>
      </c>
      <c r="D353" s="77">
        <f>SUM(D340:D352)</f>
        <v>175</v>
      </c>
      <c r="E353" s="76">
        <f>SUM(E340:E352)</f>
        <v>183</v>
      </c>
      <c r="F353" s="74">
        <f>SUM(F340:F352)</f>
        <v>0</v>
      </c>
      <c r="G353" s="74">
        <f>SUBTOTAL(9,G340:G352)</f>
        <v>1</v>
      </c>
      <c r="H353" s="75"/>
      <c r="I353" s="74">
        <f>SUBTOTAL(9,I340:I352)</f>
        <v>0</v>
      </c>
      <c r="J353" s="73">
        <f>SUM(J340:J352)</f>
        <v>210</v>
      </c>
      <c r="K353" s="59" t="s">
        <v>2</v>
      </c>
      <c r="L353" s="72">
        <f>SUM(L340:L352)</f>
        <v>37</v>
      </c>
      <c r="M353" s="71">
        <f>SUM(M340:M352)</f>
        <v>171</v>
      </c>
      <c r="N353" s="70">
        <f>SUM(N340:N352)</f>
        <v>208</v>
      </c>
      <c r="O353" s="69">
        <f>SUM(O340:O352)</f>
        <v>0</v>
      </c>
      <c r="P353" s="68">
        <f>SUM(P340:P352)</f>
        <v>0</v>
      </c>
      <c r="Q353" s="68">
        <f>SUM(Q340:Q352)</f>
        <v>206</v>
      </c>
      <c r="R353" s="67">
        <f>SUM(R340:R352)</f>
        <v>3</v>
      </c>
      <c r="T353" s="13"/>
      <c r="U353" s="13"/>
      <c r="V353" s="13"/>
      <c r="Z353" s="13"/>
      <c r="AA353" s="12"/>
      <c r="AB353" s="18"/>
    </row>
    <row r="354" spans="2:28" ht="15" hidden="1" thickBot="1" x14ac:dyDescent="0.25">
      <c r="F354" s="59" t="s">
        <v>2</v>
      </c>
      <c r="G354" s="66">
        <f>SUM(E353:I353)</f>
        <v>184</v>
      </c>
      <c r="H354" s="65"/>
      <c r="I354" s="64"/>
      <c r="J354" s="64"/>
      <c r="K354" s="5"/>
      <c r="L354" s="63">
        <f>SUM(L353:M353)</f>
        <v>208</v>
      </c>
      <c r="Q354" s="62"/>
      <c r="R354" s="13"/>
      <c r="S354" s="13"/>
      <c r="Z354" s="12"/>
      <c r="AA354" s="12"/>
      <c r="AB354" s="58"/>
    </row>
    <row r="355" spans="2:28" x14ac:dyDescent="0.2">
      <c r="G355" s="3"/>
      <c r="H355" s="11"/>
      <c r="I355" s="3"/>
      <c r="J355" s="5"/>
      <c r="R355" s="62"/>
      <c r="Z355" s="12"/>
      <c r="AA355" s="12"/>
      <c r="AB355" s="58"/>
    </row>
    <row r="356" spans="2:28" ht="12.75" x14ac:dyDescent="0.2">
      <c r="B356" s="61" t="s">
        <v>26</v>
      </c>
      <c r="C356" s="61"/>
      <c r="D356" s="61"/>
      <c r="E356" s="61"/>
      <c r="F356" s="61"/>
      <c r="G356" s="61"/>
      <c r="H356" s="60"/>
      <c r="I356" s="59"/>
      <c r="J356" s="59"/>
      <c r="K356" s="59"/>
      <c r="L356" s="59"/>
      <c r="Z356" s="12"/>
      <c r="AA356" s="12"/>
      <c r="AB356" s="58"/>
    </row>
    <row r="357" spans="2:28" ht="15" thickBot="1" x14ac:dyDescent="0.25">
      <c r="G357" s="3"/>
      <c r="H357" s="11"/>
      <c r="I357" s="3"/>
      <c r="J357" s="5"/>
      <c r="X357" s="13"/>
      <c r="Y357" s="13"/>
      <c r="Z357" s="12"/>
      <c r="AA357" s="12"/>
      <c r="AB357" s="58"/>
    </row>
    <row r="358" spans="2:28" ht="51" customHeight="1" thickBot="1" x14ac:dyDescent="0.25">
      <c r="B358" s="48"/>
      <c r="C358" s="57" t="s">
        <v>25</v>
      </c>
      <c r="D358" s="56" t="s">
        <v>24</v>
      </c>
      <c r="E358" s="55"/>
      <c r="F358" s="55"/>
      <c r="G358" s="54"/>
      <c r="H358" s="53"/>
      <c r="I358" s="52"/>
      <c r="J358" s="51" t="s">
        <v>23</v>
      </c>
      <c r="K358" s="50"/>
      <c r="L358" s="49"/>
      <c r="X358" s="13"/>
      <c r="Y358" s="13"/>
      <c r="Z358" s="12"/>
      <c r="AA358" s="10"/>
      <c r="AB358" s="9"/>
    </row>
    <row r="359" spans="2:28" ht="26.25" thickBot="1" x14ac:dyDescent="0.25">
      <c r="B359" s="48"/>
      <c r="C359" s="47"/>
      <c r="D359" s="46" t="s">
        <v>22</v>
      </c>
      <c r="E359" s="45" t="s">
        <v>21</v>
      </c>
      <c r="F359" s="44" t="s">
        <v>20</v>
      </c>
      <c r="G359" s="43" t="s">
        <v>19</v>
      </c>
      <c r="H359" s="29"/>
      <c r="I359" s="28"/>
      <c r="J359" s="42" t="s">
        <v>18</v>
      </c>
      <c r="K359" s="41" t="s">
        <v>17</v>
      </c>
      <c r="L359" s="40" t="s">
        <v>16</v>
      </c>
      <c r="X359" s="13"/>
      <c r="Y359" s="18"/>
      <c r="Z359" s="12"/>
      <c r="AA359" s="10"/>
      <c r="AB359" s="9"/>
    </row>
    <row r="360" spans="2:28" ht="15" thickTop="1" x14ac:dyDescent="0.2">
      <c r="B360" s="32"/>
      <c r="C360" s="35" t="s">
        <v>15</v>
      </c>
      <c r="D360" s="30">
        <f>COUNTIFS($M$4:M327,"Corrección",$B$4:B327,$C360)</f>
        <v>23</v>
      </c>
      <c r="E360" s="34">
        <f>COUNTIFS($M$4:M327,"Acción Correctiva",$B$4:B327,$C360)</f>
        <v>37</v>
      </c>
      <c r="F360" s="34">
        <f>COUNTIFS($M$4:M327,"Acción Preventiva",$B$4:B327,$C360)</f>
        <v>2</v>
      </c>
      <c r="G360" s="34">
        <f>COUNTIFS($M$4:M327,"Acción Mejora",$B$4:B327,$C360)</f>
        <v>0</v>
      </c>
      <c r="H360" s="29"/>
      <c r="I360" s="28"/>
      <c r="J360" s="35">
        <f>SUM(D360:G360)</f>
        <v>62</v>
      </c>
      <c r="K360" s="34">
        <f>COUNTIFS($R$4:R327,"Abierta",$B$4:B327,$C360)</f>
        <v>2</v>
      </c>
      <c r="L360" s="33">
        <f>COUNTIFS($R$4:R327,"Cerrada",$B$4:B327,$C360)</f>
        <v>56</v>
      </c>
      <c r="X360" s="13"/>
      <c r="Y360" s="13"/>
      <c r="Z360" s="12"/>
      <c r="AA360" s="10"/>
      <c r="AB360" s="9"/>
    </row>
    <row r="361" spans="2:28" x14ac:dyDescent="0.2">
      <c r="B361" s="38"/>
      <c r="C361" s="35" t="s">
        <v>14</v>
      </c>
      <c r="D361" s="30">
        <f>COUNTIFS($M$4:M327,"Corrección",$B$4:B327,$C361)</f>
        <v>6</v>
      </c>
      <c r="E361" s="34">
        <f>COUNTIFS($M$4:M327,"Acción Correctiva",$B$4:B327,$C361)</f>
        <v>8</v>
      </c>
      <c r="F361" s="34">
        <f>COUNTIFS($M$4:M327,"Acción Preventiva",$B$4:B327,$C361)</f>
        <v>5</v>
      </c>
      <c r="G361" s="34">
        <f>COUNTIFS($M$4:M327,"Acción Mejora",$B$4:B327,$C361)</f>
        <v>0</v>
      </c>
      <c r="H361" s="29"/>
      <c r="I361" s="28"/>
      <c r="J361" s="35">
        <f>SUM(D361:G361)</f>
        <v>19</v>
      </c>
      <c r="K361" s="34">
        <f>COUNTIFS($R$4:R327,"Abierta",$B$4:B327,$C361)</f>
        <v>0</v>
      </c>
      <c r="L361" s="33">
        <f>COUNTIFS($R$4:R327,"Cerrada",$B$4:B327,$C361)</f>
        <v>19</v>
      </c>
      <c r="X361" s="13"/>
      <c r="Y361" s="13"/>
      <c r="Z361" s="12"/>
      <c r="AA361" s="10"/>
      <c r="AB361" s="9"/>
    </row>
    <row r="362" spans="2:28" ht="38.25" x14ac:dyDescent="0.2">
      <c r="B362" s="37"/>
      <c r="C362" s="35" t="s">
        <v>13</v>
      </c>
      <c r="D362" s="30">
        <f>COUNTIFS($M$4:M327,"Corrección",$B$4:B327,$C362)</f>
        <v>16</v>
      </c>
      <c r="E362" s="34">
        <f>COUNTIFS($M$4:M327,"Acción Correctiva",$B$4:B327,$C362)</f>
        <v>17</v>
      </c>
      <c r="F362" s="34">
        <f>COUNTIFS($M$4:M327,"Acción Preventiva",$B$4:B327,$C362)</f>
        <v>0</v>
      </c>
      <c r="G362" s="34">
        <f>COUNTIFS($M$4:M327,"Acción Mejora",$B$4:B327,$C362)</f>
        <v>0</v>
      </c>
      <c r="H362" s="29"/>
      <c r="I362" s="28"/>
      <c r="J362" s="35">
        <f>SUM(D362:G362)</f>
        <v>33</v>
      </c>
      <c r="K362" s="34">
        <f>COUNTIFS($R$4:R327,"Abierta",$B$4:B327,$C362)</f>
        <v>0</v>
      </c>
      <c r="L362" s="33">
        <f>COUNTIFS($R$4:R327,"Cerrada",$B$4:B327,$C362)</f>
        <v>33</v>
      </c>
      <c r="X362" s="13"/>
      <c r="Y362" s="13"/>
      <c r="Z362" s="12"/>
      <c r="AA362" s="10"/>
      <c r="AB362" s="9"/>
    </row>
    <row r="363" spans="2:28" x14ac:dyDescent="0.2">
      <c r="B363" s="32"/>
      <c r="C363" s="35" t="s">
        <v>12</v>
      </c>
      <c r="D363" s="30">
        <f>COUNTIFS($M$4:M327,"Corrección",$B$4:B327,$C363)</f>
        <v>1</v>
      </c>
      <c r="E363" s="34">
        <f>COUNTIFS($M$4:M327,"Acción Correctiva",$B$4:B327,$C363)</f>
        <v>6</v>
      </c>
      <c r="F363" s="34">
        <f>COUNTIFS($M$4:M327,"Acción Preventiva",$B$4:B327,$C363)</f>
        <v>0</v>
      </c>
      <c r="G363" s="34">
        <f>COUNTIFS($M$4:M327,"Acción Mejora",$B$4:B327,$C363)</f>
        <v>0</v>
      </c>
      <c r="H363" s="29"/>
      <c r="I363" s="28"/>
      <c r="J363" s="39">
        <f>SUM(D363:G363)</f>
        <v>7</v>
      </c>
      <c r="K363" s="34">
        <f>COUNTIFS($R$4:R327,"Abierta",$B$4:B327,$C363)</f>
        <v>0</v>
      </c>
      <c r="L363" s="33">
        <f>COUNTIFS($R$4:R327,"Cerrada",$B$4:B327,$C363)</f>
        <v>7</v>
      </c>
      <c r="X363" s="13"/>
      <c r="Y363" s="13"/>
      <c r="Z363" s="12"/>
      <c r="AA363" s="10"/>
      <c r="AB363" s="9"/>
    </row>
    <row r="364" spans="2:28" x14ac:dyDescent="0.2">
      <c r="B364" s="38"/>
      <c r="C364" s="35" t="s">
        <v>11</v>
      </c>
      <c r="D364" s="30">
        <f>COUNTIFS($M$4:M327,"Corrección",$B$4:B327,$C364)</f>
        <v>3</v>
      </c>
      <c r="E364" s="34">
        <f>COUNTIFS($M$4:M327,"Acción Correctiva",$B$4:B327,$C364)</f>
        <v>15</v>
      </c>
      <c r="F364" s="34">
        <f>COUNTIFS($M$4:M327,"Acción Preventiva",$B$4:B327,$C364)</f>
        <v>2</v>
      </c>
      <c r="G364" s="34">
        <f>COUNTIFS($M$4:M327,"Acción Mejora",$B$4:B327,$C364)</f>
        <v>0</v>
      </c>
      <c r="H364" s="29"/>
      <c r="I364" s="28"/>
      <c r="J364" s="35">
        <f>SUM(D364:G364)</f>
        <v>20</v>
      </c>
      <c r="K364" s="34">
        <f>COUNTIFS($R$4:R327,"Abierta",$B$4:B327,$C364)</f>
        <v>0</v>
      </c>
      <c r="L364" s="33">
        <f>COUNTIFS($R$4:R327,"Cerrada",$B$4:B327,$C364)</f>
        <v>20</v>
      </c>
      <c r="X364" s="13"/>
      <c r="Y364" s="13"/>
      <c r="Z364" s="12"/>
      <c r="AA364" s="10"/>
      <c r="AB364" s="9"/>
    </row>
    <row r="365" spans="2:28" x14ac:dyDescent="0.2">
      <c r="B365" s="32"/>
      <c r="C365" s="35" t="s">
        <v>10</v>
      </c>
      <c r="D365" s="30">
        <f>COUNTIFS($M$4:M327,"Corrección",$B$4:B327,$C365)</f>
        <v>4</v>
      </c>
      <c r="E365" s="34">
        <f>COUNTIFS($M$4:M327,"Acción Correctiva",$B$4:B327,$C365)</f>
        <v>4</v>
      </c>
      <c r="F365" s="34">
        <f>COUNTIFS($M$4:M327,"Acción Preventiva",$B$4:B327,$C365)</f>
        <v>0</v>
      </c>
      <c r="G365" s="34">
        <f>COUNTIFS($M$4:M327,"Acción Mejora",$B$4:B327,$C365)</f>
        <v>0</v>
      </c>
      <c r="H365" s="29"/>
      <c r="I365" s="28"/>
      <c r="J365" s="35">
        <f>SUM(D365:G365)</f>
        <v>8</v>
      </c>
      <c r="K365" s="34">
        <f>COUNTIFS($R$4:R327,"Abierta",$B$4:B327,$C365)</f>
        <v>0</v>
      </c>
      <c r="L365" s="33">
        <f>COUNTIFS($R$4:R327,"Cerrada",$B$4:B327,$C365)</f>
        <v>8</v>
      </c>
      <c r="X365" s="13"/>
      <c r="Y365" s="13"/>
      <c r="Z365" s="12"/>
      <c r="AA365" s="10"/>
      <c r="AB365" s="9"/>
    </row>
    <row r="366" spans="2:28" x14ac:dyDescent="0.2">
      <c r="B366" s="38"/>
      <c r="C366" s="35" t="s">
        <v>9</v>
      </c>
      <c r="D366" s="30">
        <f>COUNTIFS($M$4:M327,"Corrección",$B$4:B327,$C366)</f>
        <v>0</v>
      </c>
      <c r="E366" s="34">
        <f>COUNTIFS($M$4:M327,"Acción Correctiva",$B$4:B327,$C366)</f>
        <v>3</v>
      </c>
      <c r="F366" s="34">
        <f>COUNTIFS($M$4:M327,"Acción Preventiva",$B$4:B327,$C366)</f>
        <v>5</v>
      </c>
      <c r="G366" s="34">
        <f>COUNTIFS($M$4:M327,"Acción Mejora",$B$4:B327,$C366)</f>
        <v>0</v>
      </c>
      <c r="H366" s="29"/>
      <c r="I366" s="28"/>
      <c r="J366" s="35">
        <f>SUM(D366:G366)</f>
        <v>8</v>
      </c>
      <c r="K366" s="34">
        <f>COUNTIFS($R$4:R327,"Abierta",$B$4:B327,$C366)</f>
        <v>2</v>
      </c>
      <c r="L366" s="33">
        <f>COUNTIFS($R$4:R327,"Cerrada",$B$4:B327,$C366)</f>
        <v>6</v>
      </c>
      <c r="X366" s="13"/>
      <c r="Y366" s="13"/>
      <c r="Z366" s="12"/>
      <c r="AA366" s="10"/>
      <c r="AB366" s="9"/>
    </row>
    <row r="367" spans="2:28" x14ac:dyDescent="0.2">
      <c r="B367" s="36"/>
      <c r="C367" s="35" t="s">
        <v>8</v>
      </c>
      <c r="D367" s="30">
        <f>COUNTIFS($M$4:M328,"Corrección",$B$4:B328,$C367)</f>
        <v>5</v>
      </c>
      <c r="E367" s="34">
        <f>COUNTIFS($M$4:M328,"Acción Correctiva",$B$4:B328,$C367)</f>
        <v>10</v>
      </c>
      <c r="F367" s="34">
        <f>COUNTIFS($M$4:M328,"Acción Preventiva",$B$4:B328,$C367)</f>
        <v>0</v>
      </c>
      <c r="G367" s="34">
        <f>COUNTIFS($M$4:M328,"Acción Mejora",$B$4:B328,$C367)</f>
        <v>0</v>
      </c>
      <c r="H367" s="29"/>
      <c r="I367" s="28"/>
      <c r="J367" s="35">
        <f>SUM(D367:G367)</f>
        <v>15</v>
      </c>
      <c r="K367" s="34">
        <f>COUNTIFS($R$4:R328,"Abierta",$B$4:B328,$C367)</f>
        <v>0</v>
      </c>
      <c r="L367" s="33">
        <f>COUNTIFS($R$4:R328,"Cerrada",$B$4:B328,$C367)</f>
        <v>13</v>
      </c>
      <c r="X367" s="13"/>
      <c r="Y367" s="13"/>
      <c r="Z367" s="12"/>
      <c r="AA367" s="10"/>
      <c r="AB367" s="9"/>
    </row>
    <row r="368" spans="2:28" ht="25.5" x14ac:dyDescent="0.2">
      <c r="B368" s="32"/>
      <c r="C368" s="35" t="s">
        <v>7</v>
      </c>
      <c r="D368" s="30">
        <f>COUNTIFS($M$4:M327,"Corrección",$B$4:B327,$C368)</f>
        <v>27</v>
      </c>
      <c r="E368" s="34">
        <f>COUNTIFS($M$4:M327,"Acción Correctiva",$B$4:B327,$C368)</f>
        <v>19</v>
      </c>
      <c r="F368" s="34">
        <f>COUNTIFS($M$4:M327,"Acción Preventiva",$B$4:B327,$C368)</f>
        <v>9</v>
      </c>
      <c r="G368" s="34">
        <f>COUNTIFS($M$4:M327,"Acción Mejora",$B$4:B327,$C368)</f>
        <v>0</v>
      </c>
      <c r="H368" s="29"/>
      <c r="I368" s="28"/>
      <c r="J368" s="35">
        <f>SUM(D368:G368)</f>
        <v>55</v>
      </c>
      <c r="K368" s="34">
        <f>COUNTIFS($R$4:R329,"Abierta",$B$4:B329,$C368)</f>
        <v>14</v>
      </c>
      <c r="L368" s="33">
        <f>COUNTIFS($R$4:R329,"Cerrada",$B$4:B329,$C368)</f>
        <v>27</v>
      </c>
      <c r="X368" s="13"/>
      <c r="Y368" s="13"/>
      <c r="Z368" s="12"/>
      <c r="AA368" s="10"/>
      <c r="AB368" s="9"/>
    </row>
    <row r="369" spans="2:28" ht="25.5" x14ac:dyDescent="0.2">
      <c r="B369" s="37"/>
      <c r="C369" s="35" t="s">
        <v>6</v>
      </c>
      <c r="D369" s="30">
        <f>COUNTIFS($M$4:M327,"Corrección",$B$4:B327,$C369)</f>
        <v>5</v>
      </c>
      <c r="E369" s="34">
        <f>COUNTIFS($M$4:M327,"Acción Correctiva",$B$4:B327,$C369)</f>
        <v>12</v>
      </c>
      <c r="F369" s="34">
        <f>COUNTIFS($M$4:M327,"Acción Preventiva",$B$4:B327,$C369)</f>
        <v>0</v>
      </c>
      <c r="G369" s="34">
        <f>COUNTIFS($M$4:M327,"Acción Mejora",$B$4:B327,$C369)</f>
        <v>0</v>
      </c>
      <c r="H369" s="29"/>
      <c r="I369" s="28"/>
      <c r="J369" s="35">
        <f>SUM(D369:G369)</f>
        <v>17</v>
      </c>
      <c r="K369" s="34">
        <f>COUNTIFS($R$4:R330,"Abierta",$B$4:B330,$C369)</f>
        <v>13</v>
      </c>
      <c r="L369" s="33">
        <f>COUNTIFS($R$4:R330,"Cerrada",$B$4:B330,$C369)</f>
        <v>5</v>
      </c>
      <c r="X369" s="13"/>
      <c r="Y369" s="13"/>
      <c r="Z369" s="12"/>
      <c r="AA369" s="10"/>
      <c r="AB369" s="9"/>
    </row>
    <row r="370" spans="2:28" ht="25.5" x14ac:dyDescent="0.2">
      <c r="B370" s="37"/>
      <c r="C370" s="35" t="s">
        <v>5</v>
      </c>
      <c r="D370" s="30">
        <f>COUNTIFS($M$4:M327,"Corrección",$B$4:B327,$C370)</f>
        <v>11</v>
      </c>
      <c r="E370" s="34">
        <f>COUNTIFS($M$4:M327,"Acción Correctiva",$B$4:B327,$C370)</f>
        <v>23</v>
      </c>
      <c r="F370" s="34">
        <f>COUNTIFS($M$4:M327,"Acción Preventiva",$B$4:B327,$C370)</f>
        <v>7</v>
      </c>
      <c r="G370" s="34">
        <f>COUNTIFS($M$4:M327,"Acción Mejora",$B$4:B327,$C370)</f>
        <v>0</v>
      </c>
      <c r="H370" s="29"/>
      <c r="I370" s="28"/>
      <c r="J370" s="35">
        <f>SUM(D370:G370)</f>
        <v>41</v>
      </c>
      <c r="K370" s="34">
        <f>COUNTIFS($R$4:R331,"Abierta",$B$4:B331,$C370)</f>
        <v>3</v>
      </c>
      <c r="L370" s="33">
        <f>COUNTIFS($R$4:R331,"Cerrada",$B$4:B331,$C370)</f>
        <v>38</v>
      </c>
      <c r="X370" s="13"/>
      <c r="Y370" s="13"/>
      <c r="Z370" s="12"/>
      <c r="AA370" s="10"/>
      <c r="AB370" s="9"/>
    </row>
    <row r="371" spans="2:28" x14ac:dyDescent="0.2">
      <c r="B371" s="36"/>
      <c r="C371" s="35" t="s">
        <v>4</v>
      </c>
      <c r="D371" s="30">
        <f>COUNTIFS($M$4:M327,"Corrección",$B$4:B327,$C371)</f>
        <v>8</v>
      </c>
      <c r="E371" s="34">
        <f>COUNTIFS($M$4:M327,"Acción Correctiva",$B$4:B327,$C371)</f>
        <v>10</v>
      </c>
      <c r="F371" s="34">
        <f>COUNTIFS($M$4:M327,"Acción Preventiva",$B$4:B327,$C371)</f>
        <v>1</v>
      </c>
      <c r="G371" s="34">
        <f>COUNTIFS($M$4:M327,"Acción Mejora",$B$4:B327,$C371)</f>
        <v>0</v>
      </c>
      <c r="H371" s="29"/>
      <c r="I371" s="28"/>
      <c r="J371" s="35">
        <f>SUM(D371:G371)</f>
        <v>19</v>
      </c>
      <c r="K371" s="34">
        <f>COUNTIFS($R$4:R332,"Abierta",$B$4:B332,$C371)</f>
        <v>0</v>
      </c>
      <c r="L371" s="33">
        <f>COUNTIFS($R$4:R332,"Cerrada",$B$4:B332,$C371)</f>
        <v>19</v>
      </c>
      <c r="X371" s="13"/>
      <c r="Y371" s="13"/>
      <c r="Z371" s="12"/>
      <c r="AA371" s="10"/>
      <c r="AB371" s="9"/>
    </row>
    <row r="372" spans="2:28" ht="15" thickBot="1" x14ac:dyDescent="0.25">
      <c r="B372" s="32"/>
      <c r="C372" s="31" t="s">
        <v>3</v>
      </c>
      <c r="D372" s="30">
        <f>COUNTIFS($M$4:M327,"Corrección",$B$4:B327,$C372)</f>
        <v>2</v>
      </c>
      <c r="E372" s="26">
        <f>COUNTIFS($M$4:M327,"Acción Correctiva",$B$4:B327,$C372)</f>
        <v>11</v>
      </c>
      <c r="F372" s="26">
        <f>COUNTIFS($M$4:M327,"Acción Preventiva",$B$4:B327,$C372)</f>
        <v>0</v>
      </c>
      <c r="G372" s="26">
        <f>COUNTIFS($M$4:M327,"Acción Mejora",$B$4:B327,$C372)</f>
        <v>0</v>
      </c>
      <c r="H372" s="29"/>
      <c r="I372" s="28"/>
      <c r="J372" s="27">
        <f>SUM(D372:G372)</f>
        <v>13</v>
      </c>
      <c r="K372" s="26">
        <f>COUNTIFS($R$4:R333,"Abierta",$B$4:B333,$C372)</f>
        <v>0</v>
      </c>
      <c r="L372" s="25">
        <f>COUNTIFS($R$4:R333,"Cerrada",$B$4:B333,$C372)</f>
        <v>13</v>
      </c>
      <c r="X372" s="13"/>
      <c r="Y372" s="13"/>
      <c r="Z372" s="12"/>
      <c r="AA372" s="10"/>
      <c r="AB372" s="9"/>
    </row>
    <row r="373" spans="2:28" ht="17.25" thickTop="1" thickBot="1" x14ac:dyDescent="0.25">
      <c r="B373" s="13"/>
      <c r="C373" s="24" t="s">
        <v>2</v>
      </c>
      <c r="D373" s="23">
        <f>SUM(D360:D372)</f>
        <v>111</v>
      </c>
      <c r="E373" s="21">
        <f>SUM(E360:E372)</f>
        <v>175</v>
      </c>
      <c r="F373" s="22">
        <f>SUM(F360:F372)</f>
        <v>31</v>
      </c>
      <c r="G373" s="21">
        <f>SUM(G360:G372)</f>
        <v>0</v>
      </c>
      <c r="H373" s="11"/>
      <c r="I373" s="3"/>
      <c r="J373" s="20">
        <f>SUM(J360:J372)</f>
        <v>317</v>
      </c>
      <c r="K373" s="19">
        <f>SUM(K360:K372)</f>
        <v>34</v>
      </c>
      <c r="L373" s="19">
        <f>SUM(L360:L372)</f>
        <v>264</v>
      </c>
      <c r="X373" s="13"/>
      <c r="Y373" s="18"/>
      <c r="Z373" s="12"/>
      <c r="AA373" s="10"/>
      <c r="AB373" s="9"/>
    </row>
    <row r="374" spans="2:28" ht="15" thickBot="1" x14ac:dyDescent="0.25">
      <c r="B374" s="13"/>
      <c r="F374" s="17" t="s">
        <v>1</v>
      </c>
      <c r="G374" s="16">
        <f>SUM(D373:G373)</f>
        <v>317</v>
      </c>
      <c r="H374" s="11"/>
      <c r="I374" s="3"/>
      <c r="J374" s="5"/>
      <c r="X374" s="13"/>
      <c r="Y374" s="13"/>
      <c r="Z374" s="12"/>
      <c r="AA374" s="10"/>
      <c r="AB374" s="9"/>
    </row>
    <row r="375" spans="2:28" ht="36.75" customHeight="1" x14ac:dyDescent="0.2">
      <c r="G375" s="3"/>
      <c r="H375" s="15"/>
      <c r="I375" s="3"/>
      <c r="J375" s="14" t="s">
        <v>0</v>
      </c>
      <c r="K375" s="14"/>
      <c r="L375" s="14"/>
      <c r="X375" s="13"/>
      <c r="Y375" s="13"/>
      <c r="Z375" s="12"/>
      <c r="AA375" s="10"/>
      <c r="AB375" s="9"/>
    </row>
    <row r="376" spans="2:28" x14ac:dyDescent="0.2">
      <c r="G376" s="3"/>
      <c r="H376" s="11"/>
      <c r="I376" s="3"/>
      <c r="J376" s="5"/>
      <c r="X376" s="13"/>
      <c r="Y376" s="13"/>
      <c r="Z376" s="12"/>
      <c r="AA376" s="10"/>
      <c r="AB376" s="9"/>
    </row>
    <row r="377" spans="2:28" x14ac:dyDescent="0.2">
      <c r="G377" s="3"/>
      <c r="H377" s="11"/>
      <c r="I377" s="3"/>
      <c r="J377" s="5"/>
      <c r="X377" s="13"/>
      <c r="Y377" s="13"/>
      <c r="Z377" s="12"/>
      <c r="AA377" s="10"/>
      <c r="AB377" s="9"/>
    </row>
    <row r="378" spans="2:28" x14ac:dyDescent="0.2">
      <c r="G378" s="3"/>
      <c r="H378" s="11"/>
      <c r="I378" s="3"/>
      <c r="J378" s="5"/>
      <c r="X378" s="13"/>
      <c r="Y378" s="13"/>
      <c r="Z378" s="12"/>
      <c r="AA378" s="10"/>
      <c r="AB378" s="9"/>
    </row>
    <row r="379" spans="2:28" x14ac:dyDescent="0.2">
      <c r="G379" s="3"/>
      <c r="H379" s="11"/>
      <c r="I379" s="3"/>
      <c r="J379" s="5"/>
      <c r="Z379" s="10"/>
      <c r="AA379" s="10"/>
      <c r="AB379" s="9"/>
    </row>
    <row r="380" spans="2:28" x14ac:dyDescent="0.2">
      <c r="G380" s="3"/>
      <c r="H380" s="11"/>
      <c r="I380" s="3"/>
      <c r="J380" s="5"/>
      <c r="Z380" s="10"/>
      <c r="AA380" s="10"/>
      <c r="AB380" s="9"/>
    </row>
    <row r="381" spans="2:28" x14ac:dyDescent="0.2">
      <c r="G381" s="3"/>
      <c r="H381" s="11"/>
      <c r="I381" s="3"/>
      <c r="J381" s="5"/>
      <c r="Z381" s="10"/>
      <c r="AA381" s="10"/>
      <c r="AB381" s="9"/>
    </row>
    <row r="382" spans="2:28" x14ac:dyDescent="0.2">
      <c r="G382" s="3"/>
      <c r="H382" s="11"/>
      <c r="I382" s="3"/>
      <c r="J382" s="5"/>
      <c r="Z382" s="10"/>
      <c r="AA382" s="10"/>
      <c r="AB382" s="9"/>
    </row>
  </sheetData>
  <autoFilter ref="A3:Y354">
    <filterColumn colId="1">
      <filters>
        <filter val="Administración y Control de Recursos"/>
      </filters>
    </filterColumn>
  </autoFilter>
  <mergeCells count="432">
    <mergeCell ref="K236:K237"/>
    <mergeCell ref="J232:J233"/>
    <mergeCell ref="J234:J235"/>
    <mergeCell ref="J263:J264"/>
    <mergeCell ref="J248:J249"/>
    <mergeCell ref="J250:J251"/>
    <mergeCell ref="J246:J247"/>
    <mergeCell ref="D274:D275"/>
    <mergeCell ref="J314:J315"/>
    <mergeCell ref="K314:K315"/>
    <mergeCell ref="D281:D282"/>
    <mergeCell ref="E281:E282"/>
    <mergeCell ref="E283:E284"/>
    <mergeCell ref="D283:D284"/>
    <mergeCell ref="E279:E280"/>
    <mergeCell ref="D279:D280"/>
    <mergeCell ref="K59:K63"/>
    <mergeCell ref="I75:I76"/>
    <mergeCell ref="I84:I85"/>
    <mergeCell ref="E191:E192"/>
    <mergeCell ref="K234:K235"/>
    <mergeCell ref="K232:K233"/>
    <mergeCell ref="K228:K230"/>
    <mergeCell ref="I94:I96"/>
    <mergeCell ref="J94:J96"/>
    <mergeCell ref="K94:K96"/>
    <mergeCell ref="E94:E96"/>
    <mergeCell ref="D94:D96"/>
    <mergeCell ref="J67:J68"/>
    <mergeCell ref="I67:I68"/>
    <mergeCell ref="E49:E50"/>
    <mergeCell ref="D49:D50"/>
    <mergeCell ref="I51:I52"/>
    <mergeCell ref="J51:J52"/>
    <mergeCell ref="K51:K52"/>
    <mergeCell ref="E51:E52"/>
    <mergeCell ref="D51:D52"/>
    <mergeCell ref="Q222:Q223"/>
    <mergeCell ref="Q267:Q268"/>
    <mergeCell ref="I290:I291"/>
    <mergeCell ref="J290:J291"/>
    <mergeCell ref="K290:K291"/>
    <mergeCell ref="E277:E278"/>
    <mergeCell ref="K254:K256"/>
    <mergeCell ref="E290:E291"/>
    <mergeCell ref="E285:E286"/>
    <mergeCell ref="E287:E288"/>
    <mergeCell ref="D232:D233"/>
    <mergeCell ref="D319:D320"/>
    <mergeCell ref="E319:E320"/>
    <mergeCell ref="I319:I320"/>
    <mergeCell ref="D316:D317"/>
    <mergeCell ref="E316:E317"/>
    <mergeCell ref="I316:I317"/>
    <mergeCell ref="D277:D278"/>
    <mergeCell ref="D234:D235"/>
    <mergeCell ref="D314:D315"/>
    <mergeCell ref="D193:D195"/>
    <mergeCell ref="E228:E230"/>
    <mergeCell ref="E222:E223"/>
    <mergeCell ref="A222:A223"/>
    <mergeCell ref="D228:D230"/>
    <mergeCell ref="E193:E195"/>
    <mergeCell ref="D226:D227"/>
    <mergeCell ref="A250:A251"/>
    <mergeCell ref="E263:E264"/>
    <mergeCell ref="E234:E235"/>
    <mergeCell ref="D211:D212"/>
    <mergeCell ref="E211:E212"/>
    <mergeCell ref="I232:I233"/>
    <mergeCell ref="E232:E233"/>
    <mergeCell ref="D222:D223"/>
    <mergeCell ref="D250:D251"/>
    <mergeCell ref="E250:E251"/>
    <mergeCell ref="K296:K297"/>
    <mergeCell ref="K272:K273"/>
    <mergeCell ref="J319:J320"/>
    <mergeCell ref="J358:L358"/>
    <mergeCell ref="K319:K320"/>
    <mergeCell ref="K287:K288"/>
    <mergeCell ref="J316:J317"/>
    <mergeCell ref="J285:J286"/>
    <mergeCell ref="L338:M338"/>
    <mergeCell ref="K274:K275"/>
    <mergeCell ref="I277:I278"/>
    <mergeCell ref="I279:I280"/>
    <mergeCell ref="J277:J278"/>
    <mergeCell ref="J279:J280"/>
    <mergeCell ref="K277:K278"/>
    <mergeCell ref="K279:K280"/>
    <mergeCell ref="J296:J297"/>
    <mergeCell ref="K168:K169"/>
    <mergeCell ref="E168:E169"/>
    <mergeCell ref="D168:D169"/>
    <mergeCell ref="D183:D184"/>
    <mergeCell ref="J375:L375"/>
    <mergeCell ref="J265:J266"/>
    <mergeCell ref="I283:I284"/>
    <mergeCell ref="I285:I286"/>
    <mergeCell ref="I287:I288"/>
    <mergeCell ref="J283:J284"/>
    <mergeCell ref="D162:D163"/>
    <mergeCell ref="E162:E163"/>
    <mergeCell ref="I162:I163"/>
    <mergeCell ref="J162:J163"/>
    <mergeCell ref="I168:I169"/>
    <mergeCell ref="J168:J169"/>
    <mergeCell ref="D166:D167"/>
    <mergeCell ref="E166:E167"/>
    <mergeCell ref="I166:I167"/>
    <mergeCell ref="J166:J167"/>
    <mergeCell ref="K166:K167"/>
    <mergeCell ref="D164:D165"/>
    <mergeCell ref="E158:E159"/>
    <mergeCell ref="E171:E173"/>
    <mergeCell ref="E160:E161"/>
    <mergeCell ref="K316:K317"/>
    <mergeCell ref="E183:E184"/>
    <mergeCell ref="K162:K163"/>
    <mergeCell ref="E164:E165"/>
    <mergeCell ref="I164:I165"/>
    <mergeCell ref="J164:J165"/>
    <mergeCell ref="K164:K165"/>
    <mergeCell ref="I126:I128"/>
    <mergeCell ref="K124:K125"/>
    <mergeCell ref="K126:K128"/>
    <mergeCell ref="K141:K142"/>
    <mergeCell ref="I148:I153"/>
    <mergeCell ref="J148:J153"/>
    <mergeCell ref="K86:K88"/>
    <mergeCell ref="E98:E99"/>
    <mergeCell ref="I98:I99"/>
    <mergeCell ref="D106:D108"/>
    <mergeCell ref="K106:K108"/>
    <mergeCell ref="I102:I105"/>
    <mergeCell ref="E102:E105"/>
    <mergeCell ref="I106:I108"/>
    <mergeCell ref="D86:D88"/>
    <mergeCell ref="E86:E88"/>
    <mergeCell ref="D126:D128"/>
    <mergeCell ref="A117:A118"/>
    <mergeCell ref="D109:D114"/>
    <mergeCell ref="J109:J114"/>
    <mergeCell ref="K109:K114"/>
    <mergeCell ref="E109:E114"/>
    <mergeCell ref="K120:K123"/>
    <mergeCell ref="K117:K118"/>
    <mergeCell ref="J117:J118"/>
    <mergeCell ref="E126:E128"/>
    <mergeCell ref="I158:I159"/>
    <mergeCell ref="K158:K159"/>
    <mergeCell ref="K148:K153"/>
    <mergeCell ref="K146:K147"/>
    <mergeCell ref="I117:I118"/>
    <mergeCell ref="J158:J159"/>
    <mergeCell ref="J120:J123"/>
    <mergeCell ref="I124:I125"/>
    <mergeCell ref="J124:J125"/>
    <mergeCell ref="J126:J128"/>
    <mergeCell ref="D185:D186"/>
    <mergeCell ref="E219:E221"/>
    <mergeCell ref="D219:D221"/>
    <mergeCell ref="E18:E19"/>
    <mergeCell ref="D33:D35"/>
    <mergeCell ref="E33:E35"/>
    <mergeCell ref="D158:D159"/>
    <mergeCell ref="E117:E118"/>
    <mergeCell ref="D148:D153"/>
    <mergeCell ref="E148:E153"/>
    <mergeCell ref="C331:D331"/>
    <mergeCell ref="E331:F331"/>
    <mergeCell ref="I254:I256"/>
    <mergeCell ref="D246:D247"/>
    <mergeCell ref="E246:E247"/>
    <mergeCell ref="I250:I251"/>
    <mergeCell ref="E248:E249"/>
    <mergeCell ref="E314:E315"/>
    <mergeCell ref="I314:I315"/>
    <mergeCell ref="D290:D291"/>
    <mergeCell ref="J338:J339"/>
    <mergeCell ref="J189:J190"/>
    <mergeCell ref="C338:D338"/>
    <mergeCell ref="E338:I338"/>
    <mergeCell ref="B338:B339"/>
    <mergeCell ref="D191:D192"/>
    <mergeCell ref="E254:E256"/>
    <mergeCell ref="D254:D256"/>
    <mergeCell ref="I193:I195"/>
    <mergeCell ref="I222:I223"/>
    <mergeCell ref="I12:I17"/>
    <mergeCell ref="J12:J17"/>
    <mergeCell ref="J4:J6"/>
    <mergeCell ref="D28:D31"/>
    <mergeCell ref="D18:D19"/>
    <mergeCell ref="B356:G356"/>
    <mergeCell ref="E185:E186"/>
    <mergeCell ref="I185:I186"/>
    <mergeCell ref="J185:J186"/>
    <mergeCell ref="J254:J256"/>
    <mergeCell ref="D53:D54"/>
    <mergeCell ref="D12:D17"/>
    <mergeCell ref="E53:E54"/>
    <mergeCell ref="D55:D58"/>
    <mergeCell ref="J18:J19"/>
    <mergeCell ref="K33:K35"/>
    <mergeCell ref="I33:I35"/>
    <mergeCell ref="J33:J35"/>
    <mergeCell ref="K53:K54"/>
    <mergeCell ref="I18:I19"/>
    <mergeCell ref="I109:I114"/>
    <mergeCell ref="I79:I80"/>
    <mergeCell ref="K4:K6"/>
    <mergeCell ref="D4:D6"/>
    <mergeCell ref="I4:I6"/>
    <mergeCell ref="K12:K17"/>
    <mergeCell ref="E4:E6"/>
    <mergeCell ref="E12:E17"/>
    <mergeCell ref="E28:E31"/>
    <mergeCell ref="E55:E58"/>
    <mergeCell ref="K102:K105"/>
    <mergeCell ref="J102:J105"/>
    <mergeCell ref="J98:J99"/>
    <mergeCell ref="J28:J31"/>
    <mergeCell ref="K28:K31"/>
    <mergeCell ref="I86:I88"/>
    <mergeCell ref="J86:J88"/>
    <mergeCell ref="K55:K58"/>
    <mergeCell ref="J79:J80"/>
    <mergeCell ref="I73:I74"/>
    <mergeCell ref="I28:I31"/>
    <mergeCell ref="I49:I50"/>
    <mergeCell ref="J49:J50"/>
    <mergeCell ref="K49:K50"/>
    <mergeCell ref="J75:J76"/>
    <mergeCell ref="K75:K76"/>
    <mergeCell ref="J73:J74"/>
    <mergeCell ref="I69:I70"/>
    <mergeCell ref="J69:J70"/>
    <mergeCell ref="J59:J63"/>
    <mergeCell ref="Q248:Q249"/>
    <mergeCell ref="V126:V128"/>
    <mergeCell ref="V124:V125"/>
    <mergeCell ref="V120:V123"/>
    <mergeCell ref="K18:K19"/>
    <mergeCell ref="I55:I58"/>
    <mergeCell ref="J55:J58"/>
    <mergeCell ref="I59:I63"/>
    <mergeCell ref="I53:I54"/>
    <mergeCell ref="J53:J54"/>
    <mergeCell ref="N338:P338"/>
    <mergeCell ref="J211:J212"/>
    <mergeCell ref="K211:K212"/>
    <mergeCell ref="Q232:Q233"/>
    <mergeCell ref="Q234:Q235"/>
    <mergeCell ref="I272:I273"/>
    <mergeCell ref="I263:I264"/>
    <mergeCell ref="I267:I268"/>
    <mergeCell ref="I265:I266"/>
    <mergeCell ref="Q246:Q247"/>
    <mergeCell ref="Q330:W330"/>
    <mergeCell ref="K185:K186"/>
    <mergeCell ref="Q338:R338"/>
    <mergeCell ref="I191:I192"/>
    <mergeCell ref="J191:J192"/>
    <mergeCell ref="K191:K192"/>
    <mergeCell ref="K219:K221"/>
    <mergeCell ref="N222:N223"/>
    <mergeCell ref="P222:P223"/>
    <mergeCell ref="K222:K223"/>
    <mergeCell ref="D236:D237"/>
    <mergeCell ref="E236:E237"/>
    <mergeCell ref="I236:I237"/>
    <mergeCell ref="J236:J237"/>
    <mergeCell ref="I234:I235"/>
    <mergeCell ref="D248:D249"/>
    <mergeCell ref="D238:D239"/>
    <mergeCell ref="E238:E239"/>
    <mergeCell ref="D243:D244"/>
    <mergeCell ref="E243:E244"/>
    <mergeCell ref="E189:E190"/>
    <mergeCell ref="I189:I190"/>
    <mergeCell ref="J222:J223"/>
    <mergeCell ref="D358:G358"/>
    <mergeCell ref="I146:I147"/>
    <mergeCell ref="J146:J147"/>
    <mergeCell ref="D267:D268"/>
    <mergeCell ref="E267:E268"/>
    <mergeCell ref="D265:D266"/>
    <mergeCell ref="E265:E266"/>
    <mergeCell ref="D120:D123"/>
    <mergeCell ref="D146:D147"/>
    <mergeCell ref="E146:E147"/>
    <mergeCell ref="D263:D264"/>
    <mergeCell ref="C358:C359"/>
    <mergeCell ref="J141:J142"/>
    <mergeCell ref="D141:D142"/>
    <mergeCell ref="E141:E142"/>
    <mergeCell ref="I141:I142"/>
    <mergeCell ref="D189:D190"/>
    <mergeCell ref="E59:E63"/>
    <mergeCell ref="E73:E74"/>
    <mergeCell ref="E67:E68"/>
    <mergeCell ref="E226:E227"/>
    <mergeCell ref="D117:D118"/>
    <mergeCell ref="D98:D99"/>
    <mergeCell ref="D75:D76"/>
    <mergeCell ref="E75:E76"/>
    <mergeCell ref="E106:E108"/>
    <mergeCell ref="D102:D105"/>
    <mergeCell ref="B358:B359"/>
    <mergeCell ref="D176:D178"/>
    <mergeCell ref="E176:E178"/>
    <mergeCell ref="E69:E70"/>
    <mergeCell ref="D73:D74"/>
    <mergeCell ref="D59:D63"/>
    <mergeCell ref="D79:D80"/>
    <mergeCell ref="D67:D68"/>
    <mergeCell ref="D69:D70"/>
    <mergeCell ref="E79:E80"/>
    <mergeCell ref="E120:E123"/>
    <mergeCell ref="K84:K85"/>
    <mergeCell ref="K67:K68"/>
    <mergeCell ref="K69:K70"/>
    <mergeCell ref="K79:K80"/>
    <mergeCell ref="K73:K74"/>
    <mergeCell ref="K98:K99"/>
    <mergeCell ref="J84:J85"/>
    <mergeCell ref="J106:J108"/>
    <mergeCell ref="I120:I123"/>
    <mergeCell ref="I226:I227"/>
    <mergeCell ref="Q228:Q230"/>
    <mergeCell ref="I160:I161"/>
    <mergeCell ref="J160:J161"/>
    <mergeCell ref="K160:K161"/>
    <mergeCell ref="T73:T74"/>
    <mergeCell ref="S73:S74"/>
    <mergeCell ref="N219:N220"/>
    <mergeCell ref="J219:J221"/>
    <mergeCell ref="I219:I221"/>
    <mergeCell ref="Q141:Q142"/>
    <mergeCell ref="S141:S142"/>
    <mergeCell ref="K193:K195"/>
    <mergeCell ref="I228:I230"/>
    <mergeCell ref="J226:J227"/>
    <mergeCell ref="J183:J184"/>
    <mergeCell ref="J228:J230"/>
    <mergeCell ref="I183:I184"/>
    <mergeCell ref="I211:I212"/>
    <mergeCell ref="J193:J195"/>
    <mergeCell ref="T171:T173"/>
    <mergeCell ref="S171:S173"/>
    <mergeCell ref="K189:K190"/>
    <mergeCell ref="K171:K173"/>
    <mergeCell ref="K176:K178"/>
    <mergeCell ref="I176:I178"/>
    <mergeCell ref="J176:J178"/>
    <mergeCell ref="I171:I173"/>
    <mergeCell ref="J171:J173"/>
    <mergeCell ref="K183:K184"/>
    <mergeCell ref="I238:I239"/>
    <mergeCell ref="J238:J239"/>
    <mergeCell ref="K238:K239"/>
    <mergeCell ref="K248:K249"/>
    <mergeCell ref="K250:K251"/>
    <mergeCell ref="J243:J244"/>
    <mergeCell ref="I246:I247"/>
    <mergeCell ref="K246:K247"/>
    <mergeCell ref="K243:K244"/>
    <mergeCell ref="I243:I244"/>
    <mergeCell ref="K267:K268"/>
    <mergeCell ref="I248:I249"/>
    <mergeCell ref="I281:I282"/>
    <mergeCell ref="J281:J282"/>
    <mergeCell ref="K281:K282"/>
    <mergeCell ref="K265:K266"/>
    <mergeCell ref="J267:J268"/>
    <mergeCell ref="P300:P301"/>
    <mergeCell ref="J298:J299"/>
    <mergeCell ref="J305:J306"/>
    <mergeCell ref="K305:K306"/>
    <mergeCell ref="K263:K264"/>
    <mergeCell ref="J300:J301"/>
    <mergeCell ref="K300:K301"/>
    <mergeCell ref="P283:P284"/>
    <mergeCell ref="K283:K284"/>
    <mergeCell ref="J274:J275"/>
    <mergeCell ref="P298:P299"/>
    <mergeCell ref="J272:J273"/>
    <mergeCell ref="Q236:Q237"/>
    <mergeCell ref="P285:P286"/>
    <mergeCell ref="P287:P288"/>
    <mergeCell ref="J287:J288"/>
    <mergeCell ref="K285:K286"/>
    <mergeCell ref="Q243:Q244"/>
    <mergeCell ref="Q250:Q251"/>
    <mergeCell ref="Q238:Q239"/>
    <mergeCell ref="D171:D173"/>
    <mergeCell ref="T141:T142"/>
    <mergeCell ref="J309:J310"/>
    <mergeCell ref="K309:K310"/>
    <mergeCell ref="N309:N310"/>
    <mergeCell ref="P305:P306"/>
    <mergeCell ref="P307:P308"/>
    <mergeCell ref="P309:P310"/>
    <mergeCell ref="K307:K308"/>
    <mergeCell ref="K298:K299"/>
    <mergeCell ref="D296:D297"/>
    <mergeCell ref="E296:E297"/>
    <mergeCell ref="I296:I297"/>
    <mergeCell ref="D272:D273"/>
    <mergeCell ref="E272:E273"/>
    <mergeCell ref="I300:I301"/>
    <mergeCell ref="I274:I275"/>
    <mergeCell ref="D285:D286"/>
    <mergeCell ref="D287:D288"/>
    <mergeCell ref="E274:E275"/>
    <mergeCell ref="I298:I299"/>
    <mergeCell ref="D300:D301"/>
    <mergeCell ref="E300:E301"/>
    <mergeCell ref="I305:I306"/>
    <mergeCell ref="D305:D306"/>
    <mergeCell ref="E305:E306"/>
    <mergeCell ref="D160:D161"/>
    <mergeCell ref="D307:D308"/>
    <mergeCell ref="E307:E308"/>
    <mergeCell ref="I307:I308"/>
    <mergeCell ref="J307:J308"/>
    <mergeCell ref="D309:D310"/>
    <mergeCell ref="E309:E310"/>
    <mergeCell ref="I309:I310"/>
    <mergeCell ref="D298:D299"/>
    <mergeCell ref="E298:E299"/>
  </mergeCells>
  <conditionalFormatting sqref="K124:N124 L125:N125 K134:N136 K180:M180 H48 H10 M81:N81 K86:N86 H20:H21 P49:P52 N59:N69 L79:L81 M102:N106 N107:N115 T38 T45:T46 N117:N118 L82:N82 K77:M78 T59:T61 T98 T100 T102:T103 T106:T110 T112 K138:N138 K137 M79:M80 K179:O179 L201:N201 D359:G359 Q32:Q43 Q45:Q48 T63 O173 Q4:Q7 L4:O8 Q11:Q30 N75:N80 M126:N133 K143:N143 O168 K174:O175 O189:O190 K196:O196 Q196 H198:H201 K204:O206 Q204:Q206 H204:H206 Q208 H208 K208 Q211:Q213 Q144:Q157 K224:O224 M221:O222 K222:L222 M223 O223 O220 M220 L213:O219 K197:N198 K32:N32 K18:N18 M29:N31 L33:N33 M34:N35 L44:N49 K53:L53 M50:N58 K55:L55 K59:M59 M60:M63 K64:M67 M68:M69 M70:N70 K69:L69 M74:N74 K71:N73 M76 K75:M75 M88:N88 L87:N87 K89:N93 M94:N96 K102:L102 K106:L106 M107:M114 K109:L109 M118 K115:M117 K119:N120 M121:N123 M142 K139:M141 K144:M146 M147:M153 K148:L148 K154:M158 K160:L160 K162:L162 K164:L164 M159:M167 K166:L166 K168:M168 M172:M173 K176:N176 M177:N178 K181:O183 M184:O186 K185:L185 M188:N188 L187 L189 L193 M85:N85 K83:N84 K20:N28 M19:N19 Q159 Q164:Q168 L36:N42 Q215:Q222 Q170:Q188 K283:L283 K285:L285 K287:L287 Q297:Q327 Q228 Q226 Q231:Q232 Q234 Q240:Q243 Q248 Q250 M227:M253 Q252:Q253 Q245:Q246 M259 Q259 Q269:Q287 K274:O274 Q224 K321:O327 M320 L319 O320 H4:H7 H12:H17 K3:K4 L9:N17 H28:H31 K36:K49 K79 K94 K97:N98 K126 F139:F143 H53:H143 H171:H186 H193:H196 H211:H212 K211 K219 L220:L221 N227:N268 H272:H275 N275 K276:K277 K281 N279:N296 H279:H294 K289:K290 K302:K305 H296:H327 K311:K314 K7:K12 H36:H41 K51 K81:K82 K100:N101 L99:N99 K129:K133 K170:M171 L169:M169 K292:K296 K316 K318:K319">
    <cfRule type="cellIs" dxfId="639" priority="638" operator="equal">
      <formula>"Plan Mejoramiento"</formula>
    </cfRule>
    <cfRule type="cellIs" dxfId="638" priority="639" operator="equal">
      <formula>"Acción Preventiva"</formula>
    </cfRule>
    <cfRule type="cellIs" dxfId="637" priority="640" operator="equal">
      <formula>"Acción Correctiva"</formula>
    </cfRule>
  </conditionalFormatting>
  <conditionalFormatting sqref="K359:L359 P332:P333 T38 T45:T46 Q4:R7 T59:T61 T98 T100 T102:T103 T106:T110 T112 R201 R44:R67 T63 R69:R83 R86:R123 R204:R206 R208 R211:R224 R138:R188 R196:R198 R126:R136 R8:R42 R297:R327 R227:R267">
    <cfRule type="cellIs" dxfId="636" priority="636" operator="equal">
      <formula>"Cerrada"</formula>
    </cfRule>
    <cfRule type="cellIs" dxfId="635" priority="637" operator="equal">
      <formula>"Abierta"</formula>
    </cfRule>
  </conditionalFormatting>
  <conditionalFormatting sqref="M139:M142 M180 H48 H10 H20:H21 P49:P52 N59:N73 N107:N115 T38 T45:T46 N117:N119 M107:M119 T59:T61 T98 T100 T102:T103 T106:T110 T112 M327:O327 M176:N178 M179:O179 M201:N201 D359:G359 Q32:Q43 Q45:Q48 T63 O173 Q4:Q7 L4:O8 Q11:Q30 M74:N106 M120:N136 M138:N138 M143:N143 O168 M144:M173 M174:O175 O189:O190 M196:O196 K196:K198 Q196 H198:H201 M204:O206 Q204:Q206 H204:H206 K204:K206 Q208 M208:O208 H208 K208 Q211:Q213 M181:O186 Q144:Q157 M224:O224 M223 O223 M221:O222 M220 O220 M211:O219 M197:N198 K32:N32 K18:N18 M29:N31 L33:N33 M34:N35 L44:N49 K53:L53 M50:N58 K55:L55 K59:M59 M60:M73 K64:L67 K20:N28 M19:N19 Q159 Q164:Q168 L36:N42 Q215:Q222 Q170:Q188 Q297:Q327 Q228 Q226 Q231:Q232 Q234 Q240:Q243 Q248 Q250 M227:M253 Q252:Q253 Q245:Q246 M259 Q259 Q269:Q287 M269:O274 Q224 H4:H7 H12:H17 K3:K4 L9:N17 H28:H31 K36:K49 K69 F139:F143 H53:H143 H171:H186 K126 H193:H196 H211:H212 K211 K219 N227:N268 H272:H275 N275 K274 N279:N296 H279:H294 K281 K302:K305 H296:H327 K311:K314 K7:K12 H36:H41 K51 K71:K73 K75 K77:K79 K81:K84 K86 K89:K94 K97:K98 K100:K102 K106 K109 K115:K117 K119:K120 K124 K129:K141 K143:K146 K148 K154:K158 K160 K164 K166 K168 K170:K171 K174:K176 K179:K183 K185 K222 K224 K276:K277 K283 K285 K287 K289:K290 K292:K296 K316 K318:K319 K321:K327 K162">
    <cfRule type="cellIs" dxfId="634" priority="635" operator="equal">
      <formula>"Corrección"</formula>
    </cfRule>
  </conditionalFormatting>
  <conditionalFormatting sqref="L339:M339 AB339 J201 J204:J206 J208 J196:J198 J321:J327 J4 J36:J49 J126 J211 J219 J226 J232 J254 J272 J281 J7:J12 J18 J20:J28 J32 J51 J53 J55 J59 J64:J67 J69 J71:J73 J75 J77:J79 J81:J84 J86 J89:J94 J97:J98 J100:J102 J106 J109 J115:J117 J119:J120 J124 J129:J141 J143:J146 J148 J154:J158 J160 J164 J166 J168 J170:J171 J174:J176 J179:J183 J185 J222 J224 J228 J234 J236 J238 J240:J243 J245:J246 J248 J250 J252 J257:J263 J274 J283 J285 J287 J289:J290 J292:J296 J298 J300 J302:J305 J307 J309 J311:J314 J316 J318:J319 J162">
    <cfRule type="cellIs" dxfId="633" priority="631" operator="equal">
      <formula>"Hallazgo Cerrado"</formula>
    </cfRule>
    <cfRule type="cellIs" dxfId="632" priority="632" operator="equal">
      <formula>"Hallazgo Abierto"</formula>
    </cfRule>
  </conditionalFormatting>
  <conditionalFormatting sqref="C339:D339 E196:E198 E204:E206 E208 E4 E36:E49 E211 E219 E254 E272 E319 E7:E12 E18 E20:E28 E32 E51 E53 E55 E59 E64:E67 E69 E71:E73 E75 E77:E79 E81:E86 E89:E94 E97:E98 E100:E102 E106 E109 E115:E117 E119:E120 E124:E126 E129:E141 E143:E146 E148 E154:E158 E160 E164 E166 E168 E170:E171 E174:E176 E179:E183 E185 E222 E224:E226 E228 E257:E263 E274 E276:E277 E279 E281 E283 E285 E287 E289:E290 E292:E296 E298 E321:E327 E162">
    <cfRule type="cellIs" dxfId="631" priority="633" operator="equal">
      <formula>"Institucional"</formula>
    </cfRule>
    <cfRule type="cellIs" dxfId="630" priority="634" operator="equal">
      <formula>"Proceso"</formula>
    </cfRule>
  </conditionalFormatting>
  <conditionalFormatting sqref="AB339 X327 X129:X130 X134 X24:X30 X32 X77 H7 X53 X22 X69 X71:X73 X59 X65:X67 X18:X19 X100:X102 X106 X109 X92 X97:X98 X115:X117 X90 X4:X5 X8:X12 X82:X84 X120 X139:X143 X36:X49 X226:X236 X238 X240:X243 X245:X262 J90:K94 J141 J97:K97">
    <cfRule type="cellIs" dxfId="629" priority="629" operator="equal">
      <formula>"Recomendación"</formula>
    </cfRule>
    <cfRule type="cellIs" dxfId="628" priority="630" operator="equal">
      <formula>"No Conformidad"</formula>
    </cfRule>
  </conditionalFormatting>
  <conditionalFormatting sqref="V141 V81:V84 V90:V120 V129:V138 V196:V206 V208 V179:V186 V143:V176 V4:V32 V36:V79 V297:V305 V212:V292">
    <cfRule type="cellIs" dxfId="627" priority="626" operator="equal">
      <formula>"No ha formulado PM"</formula>
    </cfRule>
    <cfRule type="cellIs" dxfId="626" priority="627" operator="equal">
      <formula>"Oportuno"</formula>
    </cfRule>
    <cfRule type="cellIs" dxfId="625" priority="628" operator="equal">
      <formula>"Inoportuno"</formula>
    </cfRule>
  </conditionalFormatting>
  <conditionalFormatting sqref="H334 C334 P339 I201 I196:I198 I204:I206 I208 I4 I36:I49 I126 I211 I219 I226 I232 I254 I272 I281 I7:I12 I18 I20:I28 I32 I51 I53 I55 I59 I64:I67 I69 I71:I73 I75 I77:I79 I81:I84 I86 I89:I94 I97:I98 I100:I102 I106 I109 I115:I117 I119:I120 I124 I129:I141 I143:I146 I148 I154:I158 I160 I164 I166 I168 I170:I171 I174:I176 I179:I183 I185 I222 I224 I228 I234 I236 I238 I240:I243 I245:I246 I248 I250 I252 I257:I263 I274 I283 I285 I287 I289:I290 I292:I296 I298 I300 I302:I305 I307 I309 I311:I314 I316 I318:I319 I321:I326 I162">
    <cfRule type="cellIs" dxfId="624" priority="623" operator="equal">
      <formula>"Oportunidad de mejora"</formula>
    </cfRule>
    <cfRule type="cellIs" dxfId="623" priority="624" operator="equal">
      <formula>"Recomendación"</formula>
    </cfRule>
    <cfRule type="cellIs" dxfId="622" priority="625" operator="equal">
      <formula>"No Conformidad"</formula>
    </cfRule>
  </conditionalFormatting>
  <conditionalFormatting sqref="T40">
    <cfRule type="cellIs" dxfId="621" priority="620" operator="equal">
      <formula>"Plan Mejoramiento"</formula>
    </cfRule>
    <cfRule type="cellIs" dxfId="620" priority="621" operator="equal">
      <formula>"Acción Preventiva"</formula>
    </cfRule>
    <cfRule type="cellIs" dxfId="619" priority="622" operator="equal">
      <formula>"Acción Correctiva"</formula>
    </cfRule>
  </conditionalFormatting>
  <conditionalFormatting sqref="T40">
    <cfRule type="cellIs" dxfId="618" priority="619" operator="equal">
      <formula>"Corrección"</formula>
    </cfRule>
  </conditionalFormatting>
  <conditionalFormatting sqref="L137:N137">
    <cfRule type="cellIs" dxfId="617" priority="616" operator="equal">
      <formula>"Plan Mejoramiento"</formula>
    </cfRule>
    <cfRule type="cellIs" dxfId="616" priority="617" operator="equal">
      <formula>"Acción Preventiva"</formula>
    </cfRule>
    <cfRule type="cellIs" dxfId="615" priority="618" operator="equal">
      <formula>"Acción Correctiva"</formula>
    </cfRule>
  </conditionalFormatting>
  <conditionalFormatting sqref="R137">
    <cfRule type="cellIs" dxfId="614" priority="614" operator="equal">
      <formula>"Cerrada"</formula>
    </cfRule>
    <cfRule type="cellIs" dxfId="613" priority="615" operator="equal">
      <formula>"Abierta"</formula>
    </cfRule>
  </conditionalFormatting>
  <conditionalFormatting sqref="M137:N137">
    <cfRule type="cellIs" dxfId="612" priority="613" operator="equal">
      <formula>"Corrección"</formula>
    </cfRule>
  </conditionalFormatting>
  <conditionalFormatting sqref="T28">
    <cfRule type="cellIs" dxfId="611" priority="610" operator="equal">
      <formula>"Plan Mejoramiento"</formula>
    </cfRule>
    <cfRule type="cellIs" dxfId="610" priority="611" operator="equal">
      <formula>"Acción Preventiva"</formula>
    </cfRule>
    <cfRule type="cellIs" dxfId="609" priority="612" operator="equal">
      <formula>"Acción Correctiva"</formula>
    </cfRule>
  </conditionalFormatting>
  <conditionalFormatting sqref="T28">
    <cfRule type="cellIs" dxfId="608" priority="608" operator="equal">
      <formula>"Cerrada"</formula>
    </cfRule>
    <cfRule type="cellIs" dxfId="607" priority="609" operator="equal">
      <formula>"Abierta"</formula>
    </cfRule>
  </conditionalFormatting>
  <conditionalFormatting sqref="T28">
    <cfRule type="cellIs" dxfId="606" priority="607" operator="equal">
      <formula>"Corrección"</formula>
    </cfRule>
  </conditionalFormatting>
  <conditionalFormatting sqref="R124">
    <cfRule type="cellIs" dxfId="605" priority="605" operator="equal">
      <formula>"Cerrada"</formula>
    </cfRule>
    <cfRule type="cellIs" dxfId="604" priority="606" operator="equal">
      <formula>"Abierta"</formula>
    </cfRule>
  </conditionalFormatting>
  <conditionalFormatting sqref="R125">
    <cfRule type="cellIs" dxfId="603" priority="603" operator="equal">
      <formula>"Cerrada"</formula>
    </cfRule>
    <cfRule type="cellIs" dxfId="602" priority="604" operator="equal">
      <formula>"Abierta"</formula>
    </cfRule>
  </conditionalFormatting>
  <conditionalFormatting sqref="Q31">
    <cfRule type="cellIs" dxfId="601" priority="600" operator="equal">
      <formula>"Plan Mejoramiento"</formula>
    </cfRule>
    <cfRule type="cellIs" dxfId="600" priority="601" operator="equal">
      <formula>"Acción Preventiva"</formula>
    </cfRule>
    <cfRule type="cellIs" dxfId="599" priority="602" operator="equal">
      <formula>"Acción Correctiva"</formula>
    </cfRule>
  </conditionalFormatting>
  <conditionalFormatting sqref="Q31">
    <cfRule type="cellIs" dxfId="598" priority="599" operator="equal">
      <formula>"Corrección"</formula>
    </cfRule>
  </conditionalFormatting>
  <conditionalFormatting sqref="I187:I188">
    <cfRule type="cellIs" dxfId="597" priority="596" operator="equal">
      <formula>"Oportunidad de mejora"</formula>
    </cfRule>
    <cfRule type="cellIs" dxfId="596" priority="597" operator="equal">
      <formula>"Recomendación"</formula>
    </cfRule>
    <cfRule type="cellIs" dxfId="595" priority="598" operator="equal">
      <formula>"No Conformidad"</formula>
    </cfRule>
  </conditionalFormatting>
  <conditionalFormatting sqref="J187:J188">
    <cfRule type="cellIs" dxfId="594" priority="594" operator="equal">
      <formula>"Hallazgo Cerrado"</formula>
    </cfRule>
    <cfRule type="cellIs" dxfId="593" priority="595" operator="equal">
      <formula>"Hallazgo Abierto"</formula>
    </cfRule>
  </conditionalFormatting>
  <conditionalFormatting sqref="M187:N187 K187:K188">
    <cfRule type="cellIs" dxfId="592" priority="591" operator="equal">
      <formula>"Plan Mejoramiento"</formula>
    </cfRule>
    <cfRule type="cellIs" dxfId="591" priority="592" operator="equal">
      <formula>"Acción Preventiva"</formula>
    </cfRule>
    <cfRule type="cellIs" dxfId="590" priority="593" operator="equal">
      <formula>"Acción Correctiva"</formula>
    </cfRule>
  </conditionalFormatting>
  <conditionalFormatting sqref="M187:N188 K187:K188">
    <cfRule type="cellIs" dxfId="589" priority="590" operator="equal">
      <formula>"Corrección"</formula>
    </cfRule>
  </conditionalFormatting>
  <conditionalFormatting sqref="V187">
    <cfRule type="cellIs" dxfId="588" priority="587" operator="equal">
      <formula>"No ha formulado PM"</formula>
    </cfRule>
    <cfRule type="cellIs" dxfId="587" priority="588" operator="equal">
      <formula>"Oportuno"</formula>
    </cfRule>
    <cfRule type="cellIs" dxfId="586" priority="589" operator="equal">
      <formula>"Inoportuno"</formula>
    </cfRule>
  </conditionalFormatting>
  <conditionalFormatting sqref="E187:E188">
    <cfRule type="cellIs" dxfId="585" priority="585" operator="equal">
      <formula>"Institucional"</formula>
    </cfRule>
    <cfRule type="cellIs" dxfId="584" priority="586" operator="equal">
      <formula>"Proceso"</formula>
    </cfRule>
  </conditionalFormatting>
  <conditionalFormatting sqref="H187:H188">
    <cfRule type="cellIs" dxfId="583" priority="582" operator="equal">
      <formula>"Plan Mejoramiento"</formula>
    </cfRule>
    <cfRule type="cellIs" dxfId="582" priority="583" operator="equal">
      <formula>"Acción Preventiva"</formula>
    </cfRule>
    <cfRule type="cellIs" dxfId="581" priority="584" operator="equal">
      <formula>"Acción Correctiva"</formula>
    </cfRule>
  </conditionalFormatting>
  <conditionalFormatting sqref="H187:H188">
    <cfRule type="cellIs" dxfId="580" priority="581" operator="equal">
      <formula>"Corrección"</formula>
    </cfRule>
  </conditionalFormatting>
  <conditionalFormatting sqref="V188">
    <cfRule type="cellIs" dxfId="579" priority="578" operator="equal">
      <formula>"No ha formulado PM"</formula>
    </cfRule>
    <cfRule type="cellIs" dxfId="578" priority="579" operator="equal">
      <formula>"Oportuno"</formula>
    </cfRule>
    <cfRule type="cellIs" dxfId="577" priority="580" operator="equal">
      <formula>"Inoportuno"</formula>
    </cfRule>
  </conditionalFormatting>
  <conditionalFormatting sqref="O187:O188">
    <cfRule type="cellIs" dxfId="576" priority="575" operator="equal">
      <formula>"Plan Mejoramiento"</formula>
    </cfRule>
    <cfRule type="cellIs" dxfId="575" priority="576" operator="equal">
      <formula>"Acción Preventiva"</formula>
    </cfRule>
    <cfRule type="cellIs" dxfId="574" priority="577" operator="equal">
      <formula>"Acción Correctiva"</formula>
    </cfRule>
  </conditionalFormatting>
  <conditionalFormatting sqref="O187:O188">
    <cfRule type="cellIs" dxfId="573" priority="574" operator="equal">
      <formula>"Corrección"</formula>
    </cfRule>
  </conditionalFormatting>
  <conditionalFormatting sqref="H189:H190">
    <cfRule type="cellIs" dxfId="572" priority="571" operator="equal">
      <formula>"Plan Mejoramiento"</formula>
    </cfRule>
    <cfRule type="cellIs" dxfId="571" priority="572" operator="equal">
      <formula>"Acción Preventiva"</formula>
    </cfRule>
    <cfRule type="cellIs" dxfId="570" priority="573" operator="equal">
      <formula>"Acción Correctiva"</formula>
    </cfRule>
  </conditionalFormatting>
  <conditionalFormatting sqref="H189:H190">
    <cfRule type="cellIs" dxfId="569" priority="570" operator="equal">
      <formula>"Corrección"</formula>
    </cfRule>
  </conditionalFormatting>
  <conditionalFormatting sqref="E189 E191 E193">
    <cfRule type="cellIs" dxfId="568" priority="568" operator="equal">
      <formula>"Institucional"</formula>
    </cfRule>
    <cfRule type="cellIs" dxfId="567" priority="569" operator="equal">
      <formula>"Proceso"</formula>
    </cfRule>
  </conditionalFormatting>
  <conditionalFormatting sqref="I189 I191 I193">
    <cfRule type="cellIs" dxfId="566" priority="565" operator="equal">
      <formula>"Oportunidad de mejora"</formula>
    </cfRule>
    <cfRule type="cellIs" dxfId="565" priority="566" operator="equal">
      <formula>"Recomendación"</formula>
    </cfRule>
    <cfRule type="cellIs" dxfId="564" priority="567" operator="equal">
      <formula>"No Conformidad"</formula>
    </cfRule>
  </conditionalFormatting>
  <conditionalFormatting sqref="J189 J191 J193">
    <cfRule type="cellIs" dxfId="563" priority="563" operator="equal">
      <formula>"Hallazgo Cerrado"</formula>
    </cfRule>
    <cfRule type="cellIs" dxfId="562" priority="564" operator="equal">
      <formula>"Hallazgo Abierto"</formula>
    </cfRule>
  </conditionalFormatting>
  <conditionalFormatting sqref="M193 M189:N191 K189 K191 K193">
    <cfRule type="cellIs" dxfId="561" priority="560" operator="equal">
      <formula>"Plan Mejoramiento"</formula>
    </cfRule>
    <cfRule type="cellIs" dxfId="560" priority="561" operator="equal">
      <formula>"Acción Preventiva"</formula>
    </cfRule>
    <cfRule type="cellIs" dxfId="559" priority="562" operator="equal">
      <formula>"Acción Correctiva"</formula>
    </cfRule>
  </conditionalFormatting>
  <conditionalFormatting sqref="M193 M189:N191 K189 K191 K193">
    <cfRule type="cellIs" dxfId="558" priority="559" operator="equal">
      <formula>"Corrección"</formula>
    </cfRule>
  </conditionalFormatting>
  <conditionalFormatting sqref="V189 V193 V191">
    <cfRule type="cellIs" dxfId="557" priority="556" operator="equal">
      <formula>"No ha formulado PM"</formula>
    </cfRule>
    <cfRule type="cellIs" dxfId="556" priority="557" operator="equal">
      <formula>"Oportuno"</formula>
    </cfRule>
    <cfRule type="cellIs" dxfId="555" priority="558" operator="equal">
      <formula>"Inoportuno"</formula>
    </cfRule>
  </conditionalFormatting>
  <conditionalFormatting sqref="R193 R189:R191">
    <cfRule type="cellIs" dxfId="554" priority="554" operator="equal">
      <formula>"Cerrada"</formula>
    </cfRule>
    <cfRule type="cellIs" dxfId="553" priority="555" operator="equal">
      <formula>"Abierta"</formula>
    </cfRule>
  </conditionalFormatting>
  <conditionalFormatting sqref="H191:H192">
    <cfRule type="cellIs" dxfId="552" priority="551" operator="equal">
      <formula>"Plan Mejoramiento"</formula>
    </cfRule>
    <cfRule type="cellIs" dxfId="551" priority="552" operator="equal">
      <formula>"Acción Preventiva"</formula>
    </cfRule>
    <cfRule type="cellIs" dxfId="550" priority="553" operator="equal">
      <formula>"Acción Correctiva"</formula>
    </cfRule>
  </conditionalFormatting>
  <conditionalFormatting sqref="H191:H192">
    <cfRule type="cellIs" dxfId="549" priority="550" operator="equal">
      <formula>"Corrección"</formula>
    </cfRule>
  </conditionalFormatting>
  <conditionalFormatting sqref="M192:N192">
    <cfRule type="cellIs" dxfId="548" priority="547" operator="equal">
      <formula>"Plan Mejoramiento"</formula>
    </cfRule>
    <cfRule type="cellIs" dxfId="547" priority="548" operator="equal">
      <formula>"Acción Preventiva"</formula>
    </cfRule>
    <cfRule type="cellIs" dxfId="546" priority="549" operator="equal">
      <formula>"Acción Correctiva"</formula>
    </cfRule>
  </conditionalFormatting>
  <conditionalFormatting sqref="M192:N192">
    <cfRule type="cellIs" dxfId="545" priority="546" operator="equal">
      <formula>"Corrección"</formula>
    </cfRule>
  </conditionalFormatting>
  <conditionalFormatting sqref="V192">
    <cfRule type="cellIs" dxfId="544" priority="543" operator="equal">
      <formula>"No ha formulado PM"</formula>
    </cfRule>
    <cfRule type="cellIs" dxfId="543" priority="544" operator="equal">
      <formula>"Oportuno"</formula>
    </cfRule>
    <cfRule type="cellIs" dxfId="542" priority="545" operator="equal">
      <formula>"Inoportuno"</formula>
    </cfRule>
  </conditionalFormatting>
  <conditionalFormatting sqref="L191">
    <cfRule type="cellIs" dxfId="541" priority="540" operator="equal">
      <formula>"Plan Mejoramiento"</formula>
    </cfRule>
    <cfRule type="cellIs" dxfId="540" priority="541" operator="equal">
      <formula>"Acción Preventiva"</formula>
    </cfRule>
    <cfRule type="cellIs" dxfId="539" priority="542" operator="equal">
      <formula>"Acción Correctiva"</formula>
    </cfRule>
  </conditionalFormatting>
  <conditionalFormatting sqref="R192">
    <cfRule type="cellIs" dxfId="538" priority="538" operator="equal">
      <formula>"Cerrada"</formula>
    </cfRule>
    <cfRule type="cellIs" dxfId="537" priority="539" operator="equal">
      <formula>"Abierta"</formula>
    </cfRule>
  </conditionalFormatting>
  <conditionalFormatting sqref="O192">
    <cfRule type="cellIs" dxfId="536" priority="535" operator="equal">
      <formula>"Plan Mejoramiento"</formula>
    </cfRule>
    <cfRule type="cellIs" dxfId="535" priority="536" operator="equal">
      <formula>"Acción Preventiva"</formula>
    </cfRule>
    <cfRule type="cellIs" dxfId="534" priority="537" operator="equal">
      <formula>"Acción Correctiva"</formula>
    </cfRule>
  </conditionalFormatting>
  <conditionalFormatting sqref="O192">
    <cfRule type="cellIs" dxfId="533" priority="534" operator="equal">
      <formula>"Corrección"</formula>
    </cfRule>
  </conditionalFormatting>
  <conditionalFormatting sqref="M194:M195">
    <cfRule type="cellIs" dxfId="532" priority="531" operator="equal">
      <formula>"Plan Mejoramiento"</formula>
    </cfRule>
    <cfRule type="cellIs" dxfId="531" priority="532" operator="equal">
      <formula>"Acción Preventiva"</formula>
    </cfRule>
    <cfRule type="cellIs" dxfId="530" priority="533" operator="equal">
      <formula>"Acción Correctiva"</formula>
    </cfRule>
  </conditionalFormatting>
  <conditionalFormatting sqref="M194:M195">
    <cfRule type="cellIs" dxfId="529" priority="530" operator="equal">
      <formula>"Corrección"</formula>
    </cfRule>
  </conditionalFormatting>
  <conditionalFormatting sqref="V194">
    <cfRule type="cellIs" dxfId="528" priority="527" operator="equal">
      <formula>"No ha formulado PM"</formula>
    </cfRule>
    <cfRule type="cellIs" dxfId="527" priority="528" operator="equal">
      <formula>"Oportuno"</formula>
    </cfRule>
    <cfRule type="cellIs" dxfId="526" priority="529" operator="equal">
      <formula>"Inoportuno"</formula>
    </cfRule>
  </conditionalFormatting>
  <conditionalFormatting sqref="R194:R195">
    <cfRule type="cellIs" dxfId="525" priority="525" operator="equal">
      <formula>"Cerrada"</formula>
    </cfRule>
    <cfRule type="cellIs" dxfId="524" priority="526" operator="equal">
      <formula>"Abierta"</formula>
    </cfRule>
  </conditionalFormatting>
  <conditionalFormatting sqref="O193:O195">
    <cfRule type="cellIs" dxfId="523" priority="522" operator="equal">
      <formula>"Plan Mejoramiento"</formula>
    </cfRule>
    <cfRule type="cellIs" dxfId="522" priority="523" operator="equal">
      <formula>"Acción Preventiva"</formula>
    </cfRule>
    <cfRule type="cellIs" dxfId="521" priority="524" operator="equal">
      <formula>"Acción Correctiva"</formula>
    </cfRule>
  </conditionalFormatting>
  <conditionalFormatting sqref="O193:O195">
    <cfRule type="cellIs" dxfId="520" priority="521" operator="equal">
      <formula>"Corrección"</formula>
    </cfRule>
  </conditionalFormatting>
  <conditionalFormatting sqref="T36">
    <cfRule type="cellIs" dxfId="519" priority="518" operator="equal">
      <formula>"Plan Mejoramiento"</formula>
    </cfRule>
    <cfRule type="cellIs" dxfId="518" priority="519" operator="equal">
      <formula>"Acción Preventiva"</formula>
    </cfRule>
    <cfRule type="cellIs" dxfId="517" priority="520" operator="equal">
      <formula>"Acción Correctiva"</formula>
    </cfRule>
  </conditionalFormatting>
  <conditionalFormatting sqref="T36">
    <cfRule type="cellIs" dxfId="516" priority="517" operator="equal">
      <formula>"Corrección"</formula>
    </cfRule>
  </conditionalFormatting>
  <conditionalFormatting sqref="T39">
    <cfRule type="cellIs" dxfId="515" priority="514" operator="equal">
      <formula>"Plan Mejoramiento"</formula>
    </cfRule>
    <cfRule type="cellIs" dxfId="514" priority="515" operator="equal">
      <formula>"Acción Preventiva"</formula>
    </cfRule>
    <cfRule type="cellIs" dxfId="513" priority="516" operator="equal">
      <formula>"Acción Correctiva"</formula>
    </cfRule>
  </conditionalFormatting>
  <conditionalFormatting sqref="T39">
    <cfRule type="cellIs" dxfId="512" priority="513" operator="equal">
      <formula>"Corrección"</formula>
    </cfRule>
  </conditionalFormatting>
  <conditionalFormatting sqref="T81">
    <cfRule type="cellIs" dxfId="511" priority="510" operator="equal">
      <formula>"Plan Mejoramiento"</formula>
    </cfRule>
    <cfRule type="cellIs" dxfId="510" priority="511" operator="equal">
      <formula>"Acción Preventiva"</formula>
    </cfRule>
    <cfRule type="cellIs" dxfId="509" priority="512" operator="equal">
      <formula>"Acción Correctiva"</formula>
    </cfRule>
  </conditionalFormatting>
  <conditionalFormatting sqref="T81">
    <cfRule type="cellIs" dxfId="508" priority="509" operator="equal">
      <formula>"Corrección"</formula>
    </cfRule>
  </conditionalFormatting>
  <conditionalFormatting sqref="T77">
    <cfRule type="cellIs" dxfId="507" priority="506" operator="equal">
      <formula>"Plan Mejoramiento"</formula>
    </cfRule>
    <cfRule type="cellIs" dxfId="506" priority="507" operator="equal">
      <formula>"Acción Preventiva"</formula>
    </cfRule>
    <cfRule type="cellIs" dxfId="505" priority="508" operator="equal">
      <formula>"Acción Correctiva"</formula>
    </cfRule>
  </conditionalFormatting>
  <conditionalFormatting sqref="T77">
    <cfRule type="cellIs" dxfId="504" priority="504" operator="equal">
      <formula>"Cerrada"</formula>
    </cfRule>
    <cfRule type="cellIs" dxfId="503" priority="505" operator="equal">
      <formula>"Abierta"</formula>
    </cfRule>
  </conditionalFormatting>
  <conditionalFormatting sqref="T77">
    <cfRule type="cellIs" dxfId="502" priority="503" operator="equal">
      <formula>"Corrección"</formula>
    </cfRule>
  </conditionalFormatting>
  <conditionalFormatting sqref="T78">
    <cfRule type="cellIs" dxfId="501" priority="500" operator="equal">
      <formula>"Plan Mejoramiento"</formula>
    </cfRule>
    <cfRule type="cellIs" dxfId="500" priority="501" operator="equal">
      <formula>"Acción Preventiva"</formula>
    </cfRule>
    <cfRule type="cellIs" dxfId="499" priority="502" operator="equal">
      <formula>"Acción Correctiva"</formula>
    </cfRule>
  </conditionalFormatting>
  <conditionalFormatting sqref="T78">
    <cfRule type="cellIs" dxfId="498" priority="498" operator="equal">
      <formula>"Cerrada"</formula>
    </cfRule>
    <cfRule type="cellIs" dxfId="497" priority="499" operator="equal">
      <formula>"Abierta"</formula>
    </cfRule>
  </conditionalFormatting>
  <conditionalFormatting sqref="T78">
    <cfRule type="cellIs" dxfId="496" priority="497" operator="equal">
      <formula>"Corrección"</formula>
    </cfRule>
  </conditionalFormatting>
  <conditionalFormatting sqref="E201">
    <cfRule type="cellIs" dxfId="495" priority="495" operator="equal">
      <formula>"Institucional"</formula>
    </cfRule>
    <cfRule type="cellIs" dxfId="494" priority="496" operator="equal">
      <formula>"Proceso"</formula>
    </cfRule>
  </conditionalFormatting>
  <conditionalFormatting sqref="K201">
    <cfRule type="cellIs" dxfId="493" priority="492" operator="equal">
      <formula>"Plan Mejoramiento"</formula>
    </cfRule>
    <cfRule type="cellIs" dxfId="492" priority="493" operator="equal">
      <formula>"Acción Preventiva"</formula>
    </cfRule>
    <cfRule type="cellIs" dxfId="491" priority="494" operator="equal">
      <formula>"Acción Correctiva"</formula>
    </cfRule>
  </conditionalFormatting>
  <conditionalFormatting sqref="K201">
    <cfRule type="cellIs" dxfId="490" priority="491" operator="equal">
      <formula>"Corrección"</formula>
    </cfRule>
  </conditionalFormatting>
  <conditionalFormatting sqref="T32">
    <cfRule type="cellIs" dxfId="489" priority="488" operator="equal">
      <formula>"Plan Mejoramiento"</formula>
    </cfRule>
    <cfRule type="cellIs" dxfId="488" priority="489" operator="equal">
      <formula>"Acción Preventiva"</formula>
    </cfRule>
    <cfRule type="cellIs" dxfId="487" priority="490" operator="equal">
      <formula>"Acción Correctiva"</formula>
    </cfRule>
  </conditionalFormatting>
  <conditionalFormatting sqref="T32">
    <cfRule type="cellIs" dxfId="486" priority="487" operator="equal">
      <formula>"Corrección"</formula>
    </cfRule>
  </conditionalFormatting>
  <conditionalFormatting sqref="X33:X35">
    <cfRule type="cellIs" dxfId="485" priority="485" operator="equal">
      <formula>"Recomendación"</formula>
    </cfRule>
    <cfRule type="cellIs" dxfId="484" priority="486" operator="equal">
      <formula>"No Conformidad"</formula>
    </cfRule>
  </conditionalFormatting>
  <conditionalFormatting sqref="V33:V35">
    <cfRule type="cellIs" dxfId="483" priority="482" operator="equal">
      <formula>"No ha formulado PM"</formula>
    </cfRule>
    <cfRule type="cellIs" dxfId="482" priority="483" operator="equal">
      <formula>"Oportuno"</formula>
    </cfRule>
    <cfRule type="cellIs" dxfId="481" priority="484" operator="equal">
      <formula>"Inoportuno"</formula>
    </cfRule>
  </conditionalFormatting>
  <conditionalFormatting sqref="V80">
    <cfRule type="cellIs" dxfId="480" priority="479" operator="equal">
      <formula>"No ha formulado PM"</formula>
    </cfRule>
    <cfRule type="cellIs" dxfId="479" priority="480" operator="equal">
      <formula>"Oportuno"</formula>
    </cfRule>
    <cfRule type="cellIs" dxfId="478" priority="481" operator="equal">
      <formula>"Inoportuno"</formula>
    </cfRule>
  </conditionalFormatting>
  <conditionalFormatting sqref="V190">
    <cfRule type="cellIs" dxfId="477" priority="476" operator="equal">
      <formula>"No ha formulado PM"</formula>
    </cfRule>
    <cfRule type="cellIs" dxfId="476" priority="477" operator="equal">
      <formula>"Oportuno"</formula>
    </cfRule>
    <cfRule type="cellIs" dxfId="475" priority="478" operator="equal">
      <formula>"Inoportuno"</formula>
    </cfRule>
  </conditionalFormatting>
  <conditionalFormatting sqref="O191">
    <cfRule type="cellIs" dxfId="474" priority="473" operator="equal">
      <formula>"Plan Mejoramiento"</formula>
    </cfRule>
    <cfRule type="cellIs" dxfId="473" priority="474" operator="equal">
      <formula>"Acción Preventiva"</formula>
    </cfRule>
    <cfRule type="cellIs" dxfId="472" priority="475" operator="equal">
      <formula>"Acción Correctiva"</formula>
    </cfRule>
  </conditionalFormatting>
  <conditionalFormatting sqref="O191">
    <cfRule type="cellIs" dxfId="471" priority="472" operator="equal">
      <formula>"Corrección"</formula>
    </cfRule>
  </conditionalFormatting>
  <conditionalFormatting sqref="V195">
    <cfRule type="cellIs" dxfId="470" priority="469" operator="equal">
      <formula>"No ha formulado PM"</formula>
    </cfRule>
    <cfRule type="cellIs" dxfId="469" priority="470" operator="equal">
      <formula>"Oportuno"</formula>
    </cfRule>
    <cfRule type="cellIs" dxfId="468" priority="471" operator="equal">
      <formula>"Inoportuno"</formula>
    </cfRule>
  </conditionalFormatting>
  <conditionalFormatting sqref="V177:V178">
    <cfRule type="cellIs" dxfId="467" priority="466" operator="equal">
      <formula>"No ha formulado PM"</formula>
    </cfRule>
    <cfRule type="cellIs" dxfId="466" priority="467" operator="equal">
      <formula>"Oportuno"</formula>
    </cfRule>
    <cfRule type="cellIs" dxfId="465" priority="468" operator="equal">
      <formula>"Inoportuno"</formula>
    </cfRule>
  </conditionalFormatting>
  <conditionalFormatting sqref="T54">
    <cfRule type="cellIs" dxfId="464" priority="463" operator="equal">
      <formula>"Plan Mejoramiento"</formula>
    </cfRule>
    <cfRule type="cellIs" dxfId="463" priority="464" operator="equal">
      <formula>"Acción Preventiva"</formula>
    </cfRule>
    <cfRule type="cellIs" dxfId="462" priority="465" operator="equal">
      <formula>"Acción Correctiva"</formula>
    </cfRule>
  </conditionalFormatting>
  <conditionalFormatting sqref="T54">
    <cfRule type="cellIs" dxfId="461" priority="462" operator="equal">
      <formula>"Corrección"</formula>
    </cfRule>
  </conditionalFormatting>
  <conditionalFormatting sqref="T53">
    <cfRule type="cellIs" dxfId="460" priority="459" operator="equal">
      <formula>"Plan Mejoramiento"</formula>
    </cfRule>
    <cfRule type="cellIs" dxfId="459" priority="460" operator="equal">
      <formula>"Acción Preventiva"</formula>
    </cfRule>
    <cfRule type="cellIs" dxfId="458" priority="461" operator="equal">
      <formula>"Acción Correctiva"</formula>
    </cfRule>
  </conditionalFormatting>
  <conditionalFormatting sqref="T53">
    <cfRule type="cellIs" dxfId="457" priority="458" operator="equal">
      <formula>"Corrección"</formula>
    </cfRule>
  </conditionalFormatting>
  <conditionalFormatting sqref="T126">
    <cfRule type="cellIs" dxfId="456" priority="455" operator="equal">
      <formula>"Plan Mejoramiento"</formula>
    </cfRule>
    <cfRule type="cellIs" dxfId="455" priority="456" operator="equal">
      <formula>"Acción Preventiva"</formula>
    </cfRule>
    <cfRule type="cellIs" dxfId="454" priority="457" operator="equal">
      <formula>"Acción Correctiva"</formula>
    </cfRule>
  </conditionalFormatting>
  <conditionalFormatting sqref="T126">
    <cfRule type="cellIs" dxfId="453" priority="454" operator="equal">
      <formula>"Corrección"</formula>
    </cfRule>
  </conditionalFormatting>
  <conditionalFormatting sqref="T127">
    <cfRule type="cellIs" dxfId="452" priority="451" operator="equal">
      <formula>"Plan Mejoramiento"</formula>
    </cfRule>
    <cfRule type="cellIs" dxfId="451" priority="452" operator="equal">
      <formula>"Acción Preventiva"</formula>
    </cfRule>
    <cfRule type="cellIs" dxfId="450" priority="453" operator="equal">
      <formula>"Acción Correctiva"</formula>
    </cfRule>
  </conditionalFormatting>
  <conditionalFormatting sqref="T127">
    <cfRule type="cellIs" dxfId="449" priority="450" operator="equal">
      <formula>"Corrección"</formula>
    </cfRule>
  </conditionalFormatting>
  <conditionalFormatting sqref="T128">
    <cfRule type="cellIs" dxfId="448" priority="447" operator="equal">
      <formula>"Plan Mejoramiento"</formula>
    </cfRule>
    <cfRule type="cellIs" dxfId="447" priority="448" operator="equal">
      <formula>"Acción Preventiva"</formula>
    </cfRule>
    <cfRule type="cellIs" dxfId="446" priority="449" operator="equal">
      <formula>"Acción Correctiva"</formula>
    </cfRule>
  </conditionalFormatting>
  <conditionalFormatting sqref="T128">
    <cfRule type="cellIs" dxfId="445" priority="446" operator="equal">
      <formula>"Corrección"</formula>
    </cfRule>
  </conditionalFormatting>
  <conditionalFormatting sqref="T129">
    <cfRule type="cellIs" dxfId="444" priority="443" operator="equal">
      <formula>"Plan Mejoramiento"</formula>
    </cfRule>
    <cfRule type="cellIs" dxfId="443" priority="444" operator="equal">
      <formula>"Acción Preventiva"</formula>
    </cfRule>
    <cfRule type="cellIs" dxfId="442" priority="445" operator="equal">
      <formula>"Acción Correctiva"</formula>
    </cfRule>
  </conditionalFormatting>
  <conditionalFormatting sqref="T129">
    <cfRule type="cellIs" dxfId="441" priority="442" operator="equal">
      <formula>"Corrección"</formula>
    </cfRule>
  </conditionalFormatting>
  <conditionalFormatting sqref="T130">
    <cfRule type="cellIs" dxfId="440" priority="439" operator="equal">
      <formula>"Plan Mejoramiento"</formula>
    </cfRule>
    <cfRule type="cellIs" dxfId="439" priority="440" operator="equal">
      <formula>"Acción Preventiva"</formula>
    </cfRule>
    <cfRule type="cellIs" dxfId="438" priority="441" operator="equal">
      <formula>"Acción Correctiva"</formula>
    </cfRule>
  </conditionalFormatting>
  <conditionalFormatting sqref="T130">
    <cfRule type="cellIs" dxfId="437" priority="438" operator="equal">
      <formula>"Corrección"</formula>
    </cfRule>
  </conditionalFormatting>
  <conditionalFormatting sqref="Q203 L202:O203 H202:H203 H207 M207:O207 Q207">
    <cfRule type="cellIs" dxfId="436" priority="435" operator="equal">
      <formula>"Plan Mejoramiento"</formula>
    </cfRule>
    <cfRule type="cellIs" dxfId="435" priority="436" operator="equal">
      <formula>"Acción Preventiva"</formula>
    </cfRule>
    <cfRule type="cellIs" dxfId="434" priority="437" operator="equal">
      <formula>"Acción Correctiva"</formula>
    </cfRule>
  </conditionalFormatting>
  <conditionalFormatting sqref="R202:R203 R207">
    <cfRule type="cellIs" dxfId="433" priority="433" operator="equal">
      <formula>"Cerrada"</formula>
    </cfRule>
    <cfRule type="cellIs" dxfId="432" priority="434" operator="equal">
      <formula>"Abierta"</formula>
    </cfRule>
  </conditionalFormatting>
  <conditionalFormatting sqref="Q203 M202:O203 H202:H203 H207 M207:O207 Q207">
    <cfRule type="cellIs" dxfId="431" priority="432" operator="equal">
      <formula>"Corrección"</formula>
    </cfRule>
  </conditionalFormatting>
  <conditionalFormatting sqref="J207">
    <cfRule type="cellIs" dxfId="430" priority="430" operator="equal">
      <formula>"Hallazgo Cerrado"</formula>
    </cfRule>
    <cfRule type="cellIs" dxfId="429" priority="431" operator="equal">
      <formula>"Hallazgo Abierto"</formula>
    </cfRule>
  </conditionalFormatting>
  <conditionalFormatting sqref="I207">
    <cfRule type="cellIs" dxfId="428" priority="427" operator="equal">
      <formula>"Oportunidad de mejora"</formula>
    </cfRule>
    <cfRule type="cellIs" dxfId="427" priority="428" operator="equal">
      <formula>"Recomendación"</formula>
    </cfRule>
    <cfRule type="cellIs" dxfId="426" priority="429" operator="equal">
      <formula>"No Conformidad"</formula>
    </cfRule>
  </conditionalFormatting>
  <conditionalFormatting sqref="E207">
    <cfRule type="cellIs" dxfId="425" priority="425" operator="equal">
      <formula>"Institucional"</formula>
    </cfRule>
    <cfRule type="cellIs" dxfId="424" priority="426" operator="equal">
      <formula>"Proceso"</formula>
    </cfRule>
  </conditionalFormatting>
  <conditionalFormatting sqref="K207">
    <cfRule type="cellIs" dxfId="423" priority="422" operator="equal">
      <formula>"Plan Mejoramiento"</formula>
    </cfRule>
    <cfRule type="cellIs" dxfId="422" priority="423" operator="equal">
      <formula>"Acción Preventiva"</formula>
    </cfRule>
    <cfRule type="cellIs" dxfId="421" priority="424" operator="equal">
      <formula>"Acción Correctiva"</formula>
    </cfRule>
  </conditionalFormatting>
  <conditionalFormatting sqref="K207">
    <cfRule type="cellIs" dxfId="420" priority="421" operator="equal">
      <formula>"Corrección"</formula>
    </cfRule>
  </conditionalFormatting>
  <conditionalFormatting sqref="O201">
    <cfRule type="cellIs" dxfId="419" priority="418" operator="equal">
      <formula>"Plan Mejoramiento"</formula>
    </cfRule>
    <cfRule type="cellIs" dxfId="418" priority="419" operator="equal">
      <formula>"Acción Preventiva"</formula>
    </cfRule>
    <cfRule type="cellIs" dxfId="417" priority="420" operator="equal">
      <formula>"Acción Correctiva"</formula>
    </cfRule>
  </conditionalFormatting>
  <conditionalFormatting sqref="O201">
    <cfRule type="cellIs" dxfId="416" priority="417" operator="equal">
      <formula>"Corrección"</formula>
    </cfRule>
  </conditionalFormatting>
  <conditionalFormatting sqref="T124">
    <cfRule type="cellIs" dxfId="415" priority="414" operator="equal">
      <formula>"Plan Mejoramiento"</formula>
    </cfRule>
    <cfRule type="cellIs" dxfId="414" priority="415" operator="equal">
      <formula>"Acción Preventiva"</formula>
    </cfRule>
    <cfRule type="cellIs" dxfId="413" priority="416" operator="equal">
      <formula>"Acción Correctiva"</formula>
    </cfRule>
  </conditionalFormatting>
  <conditionalFormatting sqref="T124">
    <cfRule type="cellIs" dxfId="412" priority="413" operator="equal">
      <formula>"Corrección"</formula>
    </cfRule>
  </conditionalFormatting>
  <conditionalFormatting sqref="T125">
    <cfRule type="cellIs" dxfId="411" priority="410" operator="equal">
      <formula>"Plan Mejoramiento"</formula>
    </cfRule>
    <cfRule type="cellIs" dxfId="410" priority="411" operator="equal">
      <formula>"Acción Preventiva"</formula>
    </cfRule>
    <cfRule type="cellIs" dxfId="409" priority="412" operator="equal">
      <formula>"Acción Correctiva"</formula>
    </cfRule>
  </conditionalFormatting>
  <conditionalFormatting sqref="T125">
    <cfRule type="cellIs" dxfId="408" priority="409" operator="equal">
      <formula>"Corrección"</formula>
    </cfRule>
  </conditionalFormatting>
  <conditionalFormatting sqref="E202:E203">
    <cfRule type="cellIs" dxfId="407" priority="407" operator="equal">
      <formula>"Institucional"</formula>
    </cfRule>
    <cfRule type="cellIs" dxfId="406" priority="408" operator="equal">
      <formula>"Proceso"</formula>
    </cfRule>
  </conditionalFormatting>
  <conditionalFormatting sqref="J202:J203">
    <cfRule type="cellIs" dxfId="405" priority="405" operator="equal">
      <formula>"Hallazgo Cerrado"</formula>
    </cfRule>
    <cfRule type="cellIs" dxfId="404" priority="406" operator="equal">
      <formula>"Hallazgo Abierto"</formula>
    </cfRule>
  </conditionalFormatting>
  <conditionalFormatting sqref="I202:I203">
    <cfRule type="cellIs" dxfId="403" priority="402" operator="equal">
      <formula>"Oportunidad de mejora"</formula>
    </cfRule>
    <cfRule type="cellIs" dxfId="402" priority="403" operator="equal">
      <formula>"Recomendación"</formula>
    </cfRule>
    <cfRule type="cellIs" dxfId="401" priority="404" operator="equal">
      <formula>"No Conformidad"</formula>
    </cfRule>
  </conditionalFormatting>
  <conditionalFormatting sqref="K202:K203">
    <cfRule type="cellIs" dxfId="400" priority="399" operator="equal">
      <formula>"Plan Mejoramiento"</formula>
    </cfRule>
    <cfRule type="cellIs" dxfId="399" priority="400" operator="equal">
      <formula>"Acción Preventiva"</formula>
    </cfRule>
    <cfRule type="cellIs" dxfId="398" priority="401" operator="equal">
      <formula>"Acción Correctiva"</formula>
    </cfRule>
  </conditionalFormatting>
  <conditionalFormatting sqref="K202:K203">
    <cfRule type="cellIs" dxfId="397" priority="398" operator="equal">
      <formula>"Corrección"</formula>
    </cfRule>
  </conditionalFormatting>
  <conditionalFormatting sqref="H269:H271 L225:O225 Q225 L297:O298 M268 O268 M226 O226 L269:O272 L276:O276 M275 O275 M277:M287 O277:O287 M273:O273 L302:O305 M299:M301 O299:O301 L311:O318 M306:M310 O306:O310 M319:O319 H276:H278 N299 N306 N320">
    <cfRule type="cellIs" dxfId="396" priority="395" operator="equal">
      <formula>"Plan Mejoramiento"</formula>
    </cfRule>
    <cfRule type="cellIs" dxfId="395" priority="396" operator="equal">
      <formula>"Acción Preventiva"</formula>
    </cfRule>
    <cfRule type="cellIs" dxfId="394" priority="397" operator="equal">
      <formula>"Acción Correctiva"</formula>
    </cfRule>
  </conditionalFormatting>
  <conditionalFormatting sqref="R225:R226 R268:R270 R276:R287">
    <cfRule type="cellIs" dxfId="393" priority="393" operator="equal">
      <formula>"Cerrada"</formula>
    </cfRule>
    <cfRule type="cellIs" dxfId="392" priority="394" operator="equal">
      <formula>"Abierta"</formula>
    </cfRule>
  </conditionalFormatting>
  <conditionalFormatting sqref="H269:H271 M225:O225 Q225 M297:O298 M268 O268 M226 O226 M276:O276 M275 O275 M277:M287 O277:O287 M302:O305 M299:M301 O299:O301 M306:M310 O306:O310 H276:H278 N299 N306 M311:O326">
    <cfRule type="cellIs" dxfId="391" priority="392" operator="equal">
      <formula>"Corrección"</formula>
    </cfRule>
  </conditionalFormatting>
  <conditionalFormatting sqref="J225 J269:J271 J276:J277">
    <cfRule type="cellIs" dxfId="390" priority="390" operator="equal">
      <formula>"Hallazgo Cerrado"</formula>
    </cfRule>
    <cfRule type="cellIs" dxfId="389" priority="391" operator="equal">
      <formula>"Hallazgo Abierto"</formula>
    </cfRule>
  </conditionalFormatting>
  <conditionalFormatting sqref="I225 I269:I271 I276:I277">
    <cfRule type="cellIs" dxfId="388" priority="387" operator="equal">
      <formula>"Oportunidad de mejora"</formula>
    </cfRule>
    <cfRule type="cellIs" dxfId="387" priority="388" operator="equal">
      <formula>"Recomendación"</formula>
    </cfRule>
    <cfRule type="cellIs" dxfId="386" priority="389" operator="equal">
      <formula>"No Conformidad"</formula>
    </cfRule>
  </conditionalFormatting>
  <conditionalFormatting sqref="E265 E267 E269:E271">
    <cfRule type="cellIs" dxfId="385" priority="385" operator="equal">
      <formula>"Institucional"</formula>
    </cfRule>
    <cfRule type="cellIs" dxfId="384" priority="386" operator="equal">
      <formula>"Proceso"</formula>
    </cfRule>
  </conditionalFormatting>
  <conditionalFormatting sqref="K225 K269:K272">
    <cfRule type="cellIs" dxfId="383" priority="382" operator="equal">
      <formula>"Plan Mejoramiento"</formula>
    </cfRule>
    <cfRule type="cellIs" dxfId="382" priority="383" operator="equal">
      <formula>"Acción Preventiva"</formula>
    </cfRule>
    <cfRule type="cellIs" dxfId="381" priority="384" operator="equal">
      <formula>"Acción Correctiva"</formula>
    </cfRule>
  </conditionalFormatting>
  <conditionalFormatting sqref="K225 K269:K272">
    <cfRule type="cellIs" dxfId="380" priority="381" operator="equal">
      <formula>"Corrección"</formula>
    </cfRule>
  </conditionalFormatting>
  <conditionalFormatting sqref="E199">
    <cfRule type="cellIs" dxfId="379" priority="379" operator="equal">
      <formula>"Institucional"</formula>
    </cfRule>
    <cfRule type="cellIs" dxfId="378" priority="380" operator="equal">
      <formula>"Proceso"</formula>
    </cfRule>
  </conditionalFormatting>
  <conditionalFormatting sqref="E200">
    <cfRule type="cellIs" dxfId="377" priority="377" operator="equal">
      <formula>"Institucional"</formula>
    </cfRule>
    <cfRule type="cellIs" dxfId="376" priority="378" operator="equal">
      <formula>"Proceso"</formula>
    </cfRule>
  </conditionalFormatting>
  <conditionalFormatting sqref="Q199 L199:N200">
    <cfRule type="cellIs" dxfId="375" priority="374" operator="equal">
      <formula>"Plan Mejoramiento"</formula>
    </cfRule>
    <cfRule type="cellIs" dxfId="374" priority="375" operator="equal">
      <formula>"Acción Preventiva"</formula>
    </cfRule>
    <cfRule type="cellIs" dxfId="373" priority="376" operator="equal">
      <formula>"Acción Correctiva"</formula>
    </cfRule>
  </conditionalFormatting>
  <conditionalFormatting sqref="R199:R200">
    <cfRule type="cellIs" dxfId="372" priority="372" operator="equal">
      <formula>"Cerrada"</formula>
    </cfRule>
    <cfRule type="cellIs" dxfId="371" priority="373" operator="equal">
      <formula>"Abierta"</formula>
    </cfRule>
  </conditionalFormatting>
  <conditionalFormatting sqref="M199:N200 Q199">
    <cfRule type="cellIs" dxfId="370" priority="371" operator="equal">
      <formula>"Corrección"</formula>
    </cfRule>
  </conditionalFormatting>
  <conditionalFormatting sqref="J199:J200">
    <cfRule type="cellIs" dxfId="369" priority="369" operator="equal">
      <formula>"Hallazgo Cerrado"</formula>
    </cfRule>
    <cfRule type="cellIs" dxfId="368" priority="370" operator="equal">
      <formula>"Hallazgo Abierto"</formula>
    </cfRule>
  </conditionalFormatting>
  <conditionalFormatting sqref="I199:I200">
    <cfRule type="cellIs" dxfId="367" priority="366" operator="equal">
      <formula>"Oportunidad de mejora"</formula>
    </cfRule>
    <cfRule type="cellIs" dxfId="366" priority="367" operator="equal">
      <formula>"Recomendación"</formula>
    </cfRule>
    <cfRule type="cellIs" dxfId="365" priority="368" operator="equal">
      <formula>"No Conformidad"</formula>
    </cfRule>
  </conditionalFormatting>
  <conditionalFormatting sqref="K199:K200">
    <cfRule type="cellIs" dxfId="364" priority="363" operator="equal">
      <formula>"Plan Mejoramiento"</formula>
    </cfRule>
    <cfRule type="cellIs" dxfId="363" priority="364" operator="equal">
      <formula>"Acción Preventiva"</formula>
    </cfRule>
    <cfRule type="cellIs" dxfId="362" priority="365" operator="equal">
      <formula>"Acción Correctiva"</formula>
    </cfRule>
  </conditionalFormatting>
  <conditionalFormatting sqref="K199:K200">
    <cfRule type="cellIs" dxfId="361" priority="362" operator="equal">
      <formula>"Corrección"</formula>
    </cfRule>
  </conditionalFormatting>
  <conditionalFormatting sqref="O199:O200">
    <cfRule type="cellIs" dxfId="360" priority="359" operator="equal">
      <formula>"Plan Mejoramiento"</formula>
    </cfRule>
    <cfRule type="cellIs" dxfId="359" priority="360" operator="equal">
      <formula>"Acción Preventiva"</formula>
    </cfRule>
    <cfRule type="cellIs" dxfId="358" priority="361" operator="equal">
      <formula>"Acción Correctiva"</formula>
    </cfRule>
  </conditionalFormatting>
  <conditionalFormatting sqref="O199:O200">
    <cfRule type="cellIs" dxfId="357" priority="358" operator="equal">
      <formula>"Corrección"</formula>
    </cfRule>
  </conditionalFormatting>
  <conditionalFormatting sqref="V207">
    <cfRule type="cellIs" dxfId="356" priority="355" operator="equal">
      <formula>"No ha formulado PM"</formula>
    </cfRule>
    <cfRule type="cellIs" dxfId="355" priority="356" operator="equal">
      <formula>"Oportuno"</formula>
    </cfRule>
    <cfRule type="cellIs" dxfId="354" priority="357" operator="equal">
      <formula>"Inoportuno"</formula>
    </cfRule>
  </conditionalFormatting>
  <conditionalFormatting sqref="T12">
    <cfRule type="cellIs" dxfId="353" priority="352" operator="equal">
      <formula>"Plan Mejoramiento"</formula>
    </cfRule>
    <cfRule type="cellIs" dxfId="352" priority="353" operator="equal">
      <formula>"Acción Preventiva"</formula>
    </cfRule>
    <cfRule type="cellIs" dxfId="351" priority="354" operator="equal">
      <formula>"Acción Correctiva"</formula>
    </cfRule>
  </conditionalFormatting>
  <conditionalFormatting sqref="T12">
    <cfRule type="cellIs" dxfId="350" priority="351" operator="equal">
      <formula>"Corrección"</formula>
    </cfRule>
  </conditionalFormatting>
  <conditionalFormatting sqref="T13">
    <cfRule type="cellIs" dxfId="349" priority="348" operator="equal">
      <formula>"Plan Mejoramiento"</formula>
    </cfRule>
    <cfRule type="cellIs" dxfId="348" priority="349" operator="equal">
      <formula>"Acción Preventiva"</formula>
    </cfRule>
    <cfRule type="cellIs" dxfId="347" priority="350" operator="equal">
      <formula>"Acción Correctiva"</formula>
    </cfRule>
  </conditionalFormatting>
  <conditionalFormatting sqref="T13">
    <cfRule type="cellIs" dxfId="346" priority="347" operator="equal">
      <formula>"Corrección"</formula>
    </cfRule>
  </conditionalFormatting>
  <conditionalFormatting sqref="T16">
    <cfRule type="cellIs" dxfId="345" priority="344" operator="equal">
      <formula>"Plan Mejoramiento"</formula>
    </cfRule>
    <cfRule type="cellIs" dxfId="344" priority="345" operator="equal">
      <formula>"Acción Preventiva"</formula>
    </cfRule>
    <cfRule type="cellIs" dxfId="343" priority="346" operator="equal">
      <formula>"Acción Correctiva"</formula>
    </cfRule>
  </conditionalFormatting>
  <conditionalFormatting sqref="T16">
    <cfRule type="cellIs" dxfId="342" priority="343" operator="equal">
      <formula>"Corrección"</formula>
    </cfRule>
  </conditionalFormatting>
  <conditionalFormatting sqref="T17">
    <cfRule type="cellIs" dxfId="341" priority="340" operator="equal">
      <formula>"Plan Mejoramiento"</formula>
    </cfRule>
    <cfRule type="cellIs" dxfId="340" priority="341" operator="equal">
      <formula>"Acción Preventiva"</formula>
    </cfRule>
    <cfRule type="cellIs" dxfId="339" priority="342" operator="equal">
      <formula>"Acción Correctiva"</formula>
    </cfRule>
  </conditionalFormatting>
  <conditionalFormatting sqref="T17">
    <cfRule type="cellIs" dxfId="338" priority="339" operator="equal">
      <formula>"Corrección"</formula>
    </cfRule>
  </conditionalFormatting>
  <conditionalFormatting sqref="T25">
    <cfRule type="cellIs" dxfId="337" priority="336" operator="equal">
      <formula>"Plan Mejoramiento"</formula>
    </cfRule>
    <cfRule type="cellIs" dxfId="336" priority="337" operator="equal">
      <formula>"Acción Preventiva"</formula>
    </cfRule>
    <cfRule type="cellIs" dxfId="335" priority="338" operator="equal">
      <formula>"Acción Correctiva"</formula>
    </cfRule>
  </conditionalFormatting>
  <conditionalFormatting sqref="T25">
    <cfRule type="cellIs" dxfId="334" priority="335" operator="equal">
      <formula>"Corrección"</formula>
    </cfRule>
  </conditionalFormatting>
  <conditionalFormatting sqref="T27">
    <cfRule type="cellIs" dxfId="333" priority="332" operator="equal">
      <formula>"Plan Mejoramiento"</formula>
    </cfRule>
    <cfRule type="cellIs" dxfId="332" priority="333" operator="equal">
      <formula>"Acción Preventiva"</formula>
    </cfRule>
    <cfRule type="cellIs" dxfId="331" priority="334" operator="equal">
      <formula>"Acción Correctiva"</formula>
    </cfRule>
  </conditionalFormatting>
  <conditionalFormatting sqref="T27">
    <cfRule type="cellIs" dxfId="330" priority="331" operator="equal">
      <formula>"Corrección"</formula>
    </cfRule>
  </conditionalFormatting>
  <conditionalFormatting sqref="T49">
    <cfRule type="cellIs" dxfId="329" priority="328" operator="equal">
      <formula>"Plan Mejoramiento"</formula>
    </cfRule>
    <cfRule type="cellIs" dxfId="328" priority="329" operator="equal">
      <formula>"Acción Preventiva"</formula>
    </cfRule>
    <cfRule type="cellIs" dxfId="327" priority="330" operator="equal">
      <formula>"Acción Correctiva"</formula>
    </cfRule>
  </conditionalFormatting>
  <conditionalFormatting sqref="T49">
    <cfRule type="cellIs" dxfId="326" priority="327" operator="equal">
      <formula>"Corrección"</formula>
    </cfRule>
  </conditionalFormatting>
  <conditionalFormatting sqref="T67">
    <cfRule type="cellIs" dxfId="325" priority="324" operator="equal">
      <formula>"Plan Mejoramiento"</formula>
    </cfRule>
    <cfRule type="cellIs" dxfId="324" priority="325" operator="equal">
      <formula>"Acción Preventiva"</formula>
    </cfRule>
    <cfRule type="cellIs" dxfId="323" priority="326" operator="equal">
      <formula>"Acción Correctiva"</formula>
    </cfRule>
  </conditionalFormatting>
  <conditionalFormatting sqref="T67">
    <cfRule type="cellIs" dxfId="322" priority="323" operator="equal">
      <formula>"Corrección"</formula>
    </cfRule>
  </conditionalFormatting>
  <conditionalFormatting sqref="R68">
    <cfRule type="cellIs" dxfId="321" priority="321" operator="equal">
      <formula>"Cerrada"</formula>
    </cfRule>
    <cfRule type="cellIs" dxfId="320" priority="322" operator="equal">
      <formula>"Abierta"</formula>
    </cfRule>
  </conditionalFormatting>
  <conditionalFormatting sqref="R84">
    <cfRule type="cellIs" dxfId="319" priority="319" operator="equal">
      <formula>"Cerrada"</formula>
    </cfRule>
    <cfRule type="cellIs" dxfId="318" priority="320" operator="equal">
      <formula>"Abierta"</formula>
    </cfRule>
  </conditionalFormatting>
  <conditionalFormatting sqref="R85">
    <cfRule type="cellIs" dxfId="317" priority="317" operator="equal">
      <formula>"Cerrada"</formula>
    </cfRule>
    <cfRule type="cellIs" dxfId="316" priority="318" operator="equal">
      <formula>"Abierta"</formula>
    </cfRule>
  </conditionalFormatting>
  <conditionalFormatting sqref="T86">
    <cfRule type="cellIs" dxfId="315" priority="314" operator="equal">
      <formula>"Plan Mejoramiento"</formula>
    </cfRule>
    <cfRule type="cellIs" dxfId="314" priority="315" operator="equal">
      <formula>"Acción Preventiva"</formula>
    </cfRule>
    <cfRule type="cellIs" dxfId="313" priority="316" operator="equal">
      <formula>"Acción Correctiva"</formula>
    </cfRule>
  </conditionalFormatting>
  <conditionalFormatting sqref="T86">
    <cfRule type="cellIs" dxfId="312" priority="313" operator="equal">
      <formula>"Corrección"</formula>
    </cfRule>
  </conditionalFormatting>
  <conditionalFormatting sqref="X85:X89">
    <cfRule type="cellIs" dxfId="311" priority="311" operator="equal">
      <formula>"Recomendación"</formula>
    </cfRule>
    <cfRule type="cellIs" dxfId="310" priority="312" operator="equal">
      <formula>"No Conformidad"</formula>
    </cfRule>
  </conditionalFormatting>
  <conditionalFormatting sqref="V85 V89">
    <cfRule type="cellIs" dxfId="309" priority="308" operator="equal">
      <formula>"No ha formulado PM"</formula>
    </cfRule>
    <cfRule type="cellIs" dxfId="308" priority="309" operator="equal">
      <formula>"Oportuno"</formula>
    </cfRule>
    <cfRule type="cellIs" dxfId="307" priority="310" operator="equal">
      <formula>"Inoportuno"</formula>
    </cfRule>
  </conditionalFormatting>
  <conditionalFormatting sqref="V86:V88">
    <cfRule type="cellIs" dxfId="306" priority="305" operator="equal">
      <formula>"No ha formulado PM"</formula>
    </cfRule>
    <cfRule type="cellIs" dxfId="305" priority="306" operator="equal">
      <formula>"Oportuno"</formula>
    </cfRule>
    <cfRule type="cellIs" dxfId="304" priority="307" operator="equal">
      <formula>"Inoportuno"</formula>
    </cfRule>
  </conditionalFormatting>
  <conditionalFormatting sqref="H209 L209:N210">
    <cfRule type="cellIs" dxfId="303" priority="302" operator="equal">
      <formula>"Plan Mejoramiento"</formula>
    </cfRule>
    <cfRule type="cellIs" dxfId="302" priority="303" operator="equal">
      <formula>"Acción Preventiva"</formula>
    </cfRule>
    <cfRule type="cellIs" dxfId="301" priority="304" operator="equal">
      <formula>"Acción Correctiva"</formula>
    </cfRule>
  </conditionalFormatting>
  <conditionalFormatting sqref="R209:R210">
    <cfRule type="cellIs" dxfId="300" priority="300" operator="equal">
      <formula>"Cerrada"</formula>
    </cfRule>
    <cfRule type="cellIs" dxfId="299" priority="301" operator="equal">
      <formula>"Abierta"</formula>
    </cfRule>
  </conditionalFormatting>
  <conditionalFormatting sqref="H209 M209:N210">
    <cfRule type="cellIs" dxfId="298" priority="299" operator="equal">
      <formula>"Corrección"</formula>
    </cfRule>
  </conditionalFormatting>
  <conditionalFormatting sqref="J209">
    <cfRule type="cellIs" dxfId="297" priority="297" operator="equal">
      <formula>"Hallazgo Cerrado"</formula>
    </cfRule>
    <cfRule type="cellIs" dxfId="296" priority="298" operator="equal">
      <formula>"Hallazgo Abierto"</formula>
    </cfRule>
  </conditionalFormatting>
  <conditionalFormatting sqref="I209">
    <cfRule type="cellIs" dxfId="295" priority="294" operator="equal">
      <formula>"Oportunidad de mejora"</formula>
    </cfRule>
    <cfRule type="cellIs" dxfId="294" priority="295" operator="equal">
      <formula>"Recomendación"</formula>
    </cfRule>
    <cfRule type="cellIs" dxfId="293" priority="296" operator="equal">
      <formula>"No Conformidad"</formula>
    </cfRule>
  </conditionalFormatting>
  <conditionalFormatting sqref="E209">
    <cfRule type="cellIs" dxfId="292" priority="292" operator="equal">
      <formula>"Institucional"</formula>
    </cfRule>
    <cfRule type="cellIs" dxfId="291" priority="293" operator="equal">
      <formula>"Proceso"</formula>
    </cfRule>
  </conditionalFormatting>
  <conditionalFormatting sqref="K209">
    <cfRule type="cellIs" dxfId="290" priority="289" operator="equal">
      <formula>"Plan Mejoramiento"</formula>
    </cfRule>
    <cfRule type="cellIs" dxfId="289" priority="290" operator="equal">
      <formula>"Acción Preventiva"</formula>
    </cfRule>
    <cfRule type="cellIs" dxfId="288" priority="291" operator="equal">
      <formula>"Acción Correctiva"</formula>
    </cfRule>
  </conditionalFormatting>
  <conditionalFormatting sqref="K209">
    <cfRule type="cellIs" dxfId="287" priority="288" operator="equal">
      <formula>"Corrección"</formula>
    </cfRule>
  </conditionalFormatting>
  <conditionalFormatting sqref="V209:V211">
    <cfRule type="cellIs" dxfId="286" priority="285" operator="equal">
      <formula>"No ha formulado PM"</formula>
    </cfRule>
    <cfRule type="cellIs" dxfId="285" priority="286" operator="equal">
      <formula>"Oportuno"</formula>
    </cfRule>
    <cfRule type="cellIs" dxfId="284" priority="287" operator="equal">
      <formula>"Inoportuno"</formula>
    </cfRule>
  </conditionalFormatting>
  <conditionalFormatting sqref="M208:O208">
    <cfRule type="cellIs" dxfId="283" priority="282" operator="equal">
      <formula>"Plan Mejoramiento"</formula>
    </cfRule>
    <cfRule type="cellIs" dxfId="282" priority="283" operator="equal">
      <formula>"Acción Preventiva"</formula>
    </cfRule>
    <cfRule type="cellIs" dxfId="281" priority="284" operator="equal">
      <formula>"Acción Correctiva"</formula>
    </cfRule>
  </conditionalFormatting>
  <conditionalFormatting sqref="L43:N43">
    <cfRule type="cellIs" dxfId="280" priority="279" operator="equal">
      <formula>"Plan Mejoramiento"</formula>
    </cfRule>
    <cfRule type="cellIs" dxfId="279" priority="280" operator="equal">
      <formula>"Acción Preventiva"</formula>
    </cfRule>
    <cfRule type="cellIs" dxfId="278" priority="281" operator="equal">
      <formula>"Acción Correctiva"</formula>
    </cfRule>
  </conditionalFormatting>
  <conditionalFormatting sqref="L43:N43">
    <cfRule type="cellIs" dxfId="277" priority="278" operator="equal">
      <formula>"Corrección"</formula>
    </cfRule>
  </conditionalFormatting>
  <conditionalFormatting sqref="R43">
    <cfRule type="cellIs" dxfId="276" priority="276" operator="equal">
      <formula>"Cerrada"</formula>
    </cfRule>
    <cfRule type="cellIs" dxfId="275" priority="277" operator="equal">
      <formula>"Abierta"</formula>
    </cfRule>
  </conditionalFormatting>
  <conditionalFormatting sqref="T62">
    <cfRule type="cellIs" dxfId="274" priority="273" operator="equal">
      <formula>"Plan Mejoramiento"</formula>
    </cfRule>
    <cfRule type="cellIs" dxfId="273" priority="274" operator="equal">
      <formula>"Acción Preventiva"</formula>
    </cfRule>
    <cfRule type="cellIs" dxfId="272" priority="275" operator="equal">
      <formula>"Acción Correctiva"</formula>
    </cfRule>
  </conditionalFormatting>
  <conditionalFormatting sqref="T62">
    <cfRule type="cellIs" dxfId="271" priority="272" operator="equal">
      <formula>"Corrección"</formula>
    </cfRule>
  </conditionalFormatting>
  <conditionalFormatting sqref="H210">
    <cfRule type="cellIs" dxfId="270" priority="269" operator="equal">
      <formula>"Plan Mejoramiento"</formula>
    </cfRule>
    <cfRule type="cellIs" dxfId="269" priority="270" operator="equal">
      <formula>"Acción Preventiva"</formula>
    </cfRule>
    <cfRule type="cellIs" dxfId="268" priority="271" operator="equal">
      <formula>"Acción Correctiva"</formula>
    </cfRule>
  </conditionalFormatting>
  <conditionalFormatting sqref="H210">
    <cfRule type="cellIs" dxfId="267" priority="268" operator="equal">
      <formula>"Corrección"</formula>
    </cfRule>
  </conditionalFormatting>
  <conditionalFormatting sqref="J210">
    <cfRule type="cellIs" dxfId="266" priority="266" operator="equal">
      <formula>"Hallazgo Cerrado"</formula>
    </cfRule>
    <cfRule type="cellIs" dxfId="265" priority="267" operator="equal">
      <formula>"Hallazgo Abierto"</formula>
    </cfRule>
  </conditionalFormatting>
  <conditionalFormatting sqref="I210">
    <cfRule type="cellIs" dxfId="264" priority="263" operator="equal">
      <formula>"Oportunidad de mejora"</formula>
    </cfRule>
    <cfRule type="cellIs" dxfId="263" priority="264" operator="equal">
      <formula>"Recomendación"</formula>
    </cfRule>
    <cfRule type="cellIs" dxfId="262" priority="265" operator="equal">
      <formula>"No Conformidad"</formula>
    </cfRule>
  </conditionalFormatting>
  <conditionalFormatting sqref="E210">
    <cfRule type="cellIs" dxfId="261" priority="261" operator="equal">
      <formula>"Institucional"</formula>
    </cfRule>
    <cfRule type="cellIs" dxfId="260" priority="262" operator="equal">
      <formula>"Proceso"</formula>
    </cfRule>
  </conditionalFormatting>
  <conditionalFormatting sqref="K210">
    <cfRule type="cellIs" dxfId="259" priority="258" operator="equal">
      <formula>"Plan Mejoramiento"</formula>
    </cfRule>
    <cfRule type="cellIs" dxfId="258" priority="259" operator="equal">
      <formula>"Acción Preventiva"</formula>
    </cfRule>
    <cfRule type="cellIs" dxfId="257" priority="260" operator="equal">
      <formula>"Acción Correctiva"</formula>
    </cfRule>
  </conditionalFormatting>
  <conditionalFormatting sqref="K210">
    <cfRule type="cellIs" dxfId="256" priority="257" operator="equal">
      <formula>"Corrección"</formula>
    </cfRule>
  </conditionalFormatting>
  <conditionalFormatting sqref="M211:O212">
    <cfRule type="cellIs" dxfId="255" priority="254" operator="equal">
      <formula>"Plan Mejoramiento"</formula>
    </cfRule>
    <cfRule type="cellIs" dxfId="254" priority="255" operator="equal">
      <formula>"Acción Preventiva"</formula>
    </cfRule>
    <cfRule type="cellIs" dxfId="253" priority="256" operator="equal">
      <formula>"Acción Correctiva"</formula>
    </cfRule>
  </conditionalFormatting>
  <conditionalFormatting sqref="J213:J218">
    <cfRule type="cellIs" dxfId="252" priority="252" operator="equal">
      <formula>"Hallazgo Cerrado"</formula>
    </cfRule>
    <cfRule type="cellIs" dxfId="251" priority="253" operator="equal">
      <formula>"Hallazgo Abierto"</formula>
    </cfRule>
  </conditionalFormatting>
  <conditionalFormatting sqref="I213:I218">
    <cfRule type="cellIs" dxfId="250" priority="249" operator="equal">
      <formula>"Oportunidad de mejora"</formula>
    </cfRule>
    <cfRule type="cellIs" dxfId="249" priority="250" operator="equal">
      <formula>"Recomendación"</formula>
    </cfRule>
    <cfRule type="cellIs" dxfId="248" priority="251" operator="equal">
      <formula>"No Conformidad"</formula>
    </cfRule>
  </conditionalFormatting>
  <conditionalFormatting sqref="E213:E218">
    <cfRule type="cellIs" dxfId="247" priority="247" operator="equal">
      <formula>"Institucional"</formula>
    </cfRule>
    <cfRule type="cellIs" dxfId="246" priority="248" operator="equal">
      <formula>"Proceso"</formula>
    </cfRule>
  </conditionalFormatting>
  <conditionalFormatting sqref="K213:K218">
    <cfRule type="cellIs" dxfId="245" priority="244" operator="equal">
      <formula>"Plan Mejoramiento"</formula>
    </cfRule>
    <cfRule type="cellIs" dxfId="244" priority="245" operator="equal">
      <formula>"Acción Preventiva"</formula>
    </cfRule>
    <cfRule type="cellIs" dxfId="243" priority="246" operator="equal">
      <formula>"Acción Correctiva"</formula>
    </cfRule>
  </conditionalFormatting>
  <conditionalFormatting sqref="K213:K218">
    <cfRule type="cellIs" dxfId="242" priority="243" operator="equal">
      <formula>"Corrección"</formula>
    </cfRule>
  </conditionalFormatting>
  <conditionalFormatting sqref="Q189">
    <cfRule type="cellIs" dxfId="241" priority="240" operator="equal">
      <formula>"Plan Mejoramiento"</formula>
    </cfRule>
    <cfRule type="cellIs" dxfId="240" priority="241" operator="equal">
      <formula>"Acción Preventiva"</formula>
    </cfRule>
    <cfRule type="cellIs" dxfId="239" priority="242" operator="equal">
      <formula>"Acción Correctiva"</formula>
    </cfRule>
  </conditionalFormatting>
  <conditionalFormatting sqref="Q189">
    <cfRule type="cellIs" dxfId="238" priority="239" operator="equal">
      <formula>"Corrección"</formula>
    </cfRule>
  </conditionalFormatting>
  <conditionalFormatting sqref="Q190">
    <cfRule type="cellIs" dxfId="237" priority="236" operator="equal">
      <formula>"Plan Mejoramiento"</formula>
    </cfRule>
    <cfRule type="cellIs" dxfId="236" priority="237" operator="equal">
      <formula>"Acción Preventiva"</formula>
    </cfRule>
    <cfRule type="cellIs" dxfId="235" priority="238" operator="equal">
      <formula>"Acción Correctiva"</formula>
    </cfRule>
  </conditionalFormatting>
  <conditionalFormatting sqref="Q190">
    <cfRule type="cellIs" dxfId="234" priority="235" operator="equal">
      <formula>"Corrección"</formula>
    </cfRule>
  </conditionalFormatting>
  <conditionalFormatting sqref="Q191">
    <cfRule type="cellIs" dxfId="233" priority="232" operator="equal">
      <formula>"Plan Mejoramiento"</formula>
    </cfRule>
    <cfRule type="cellIs" dxfId="232" priority="233" operator="equal">
      <formula>"Acción Preventiva"</formula>
    </cfRule>
    <cfRule type="cellIs" dxfId="231" priority="234" operator="equal">
      <formula>"Acción Correctiva"</formula>
    </cfRule>
  </conditionalFormatting>
  <conditionalFormatting sqref="Q191">
    <cfRule type="cellIs" dxfId="230" priority="231" operator="equal">
      <formula>"Corrección"</formula>
    </cfRule>
  </conditionalFormatting>
  <conditionalFormatting sqref="Q192">
    <cfRule type="cellIs" dxfId="229" priority="228" operator="equal">
      <formula>"Plan Mejoramiento"</formula>
    </cfRule>
    <cfRule type="cellIs" dxfId="228" priority="229" operator="equal">
      <formula>"Acción Preventiva"</formula>
    </cfRule>
    <cfRule type="cellIs" dxfId="227" priority="230" operator="equal">
      <formula>"Acción Correctiva"</formula>
    </cfRule>
  </conditionalFormatting>
  <conditionalFormatting sqref="Q192">
    <cfRule type="cellIs" dxfId="226" priority="227" operator="equal">
      <formula>"Corrección"</formula>
    </cfRule>
  </conditionalFormatting>
  <conditionalFormatting sqref="Q193">
    <cfRule type="cellIs" dxfId="225" priority="224" operator="equal">
      <formula>"Plan Mejoramiento"</formula>
    </cfRule>
    <cfRule type="cellIs" dxfId="224" priority="225" operator="equal">
      <formula>"Acción Preventiva"</formula>
    </cfRule>
    <cfRule type="cellIs" dxfId="223" priority="226" operator="equal">
      <formula>"Acción Correctiva"</formula>
    </cfRule>
  </conditionalFormatting>
  <conditionalFormatting sqref="Q193">
    <cfRule type="cellIs" dxfId="222" priority="223" operator="equal">
      <formula>"Corrección"</formula>
    </cfRule>
  </conditionalFormatting>
  <conditionalFormatting sqref="Q194">
    <cfRule type="cellIs" dxfId="221" priority="220" operator="equal">
      <formula>"Plan Mejoramiento"</formula>
    </cfRule>
    <cfRule type="cellIs" dxfId="220" priority="221" operator="equal">
      <formula>"Acción Preventiva"</formula>
    </cfRule>
    <cfRule type="cellIs" dxfId="219" priority="222" operator="equal">
      <formula>"Acción Correctiva"</formula>
    </cfRule>
  </conditionalFormatting>
  <conditionalFormatting sqref="Q194">
    <cfRule type="cellIs" dxfId="218" priority="219" operator="equal">
      <formula>"Corrección"</formula>
    </cfRule>
  </conditionalFormatting>
  <conditionalFormatting sqref="Q195">
    <cfRule type="cellIs" dxfId="217" priority="216" operator="equal">
      <formula>"Plan Mejoramiento"</formula>
    </cfRule>
    <cfRule type="cellIs" dxfId="216" priority="217" operator="equal">
      <formula>"Acción Preventiva"</formula>
    </cfRule>
    <cfRule type="cellIs" dxfId="215" priority="218" operator="equal">
      <formula>"Acción Correctiva"</formula>
    </cfRule>
  </conditionalFormatting>
  <conditionalFormatting sqref="Q195">
    <cfRule type="cellIs" dxfId="214" priority="215" operator="equal">
      <formula>"Corrección"</formula>
    </cfRule>
  </conditionalFormatting>
  <conditionalFormatting sqref="T42">
    <cfRule type="cellIs" dxfId="213" priority="212" operator="equal">
      <formula>"Plan Mejoramiento"</formula>
    </cfRule>
    <cfRule type="cellIs" dxfId="212" priority="213" operator="equal">
      <formula>"Acción Preventiva"</formula>
    </cfRule>
    <cfRule type="cellIs" dxfId="211" priority="214" operator="equal">
      <formula>"Acción Correctiva"</formula>
    </cfRule>
  </conditionalFormatting>
  <conditionalFormatting sqref="T42">
    <cfRule type="cellIs" dxfId="210" priority="211" operator="equal">
      <formula>"Corrección"</formula>
    </cfRule>
  </conditionalFormatting>
  <conditionalFormatting sqref="Q209">
    <cfRule type="cellIs" dxfId="209" priority="208" operator="equal">
      <formula>"Plan Mejoramiento"</formula>
    </cfRule>
    <cfRule type="cellIs" dxfId="208" priority="209" operator="equal">
      <formula>"Acción Preventiva"</formula>
    </cfRule>
    <cfRule type="cellIs" dxfId="207" priority="210" operator="equal">
      <formula>"Acción Correctiva"</formula>
    </cfRule>
  </conditionalFormatting>
  <conditionalFormatting sqref="Q209">
    <cfRule type="cellIs" dxfId="206" priority="207" operator="equal">
      <formula>"Corrección"</formula>
    </cfRule>
  </conditionalFormatting>
  <conditionalFormatting sqref="Q210">
    <cfRule type="cellIs" dxfId="205" priority="204" operator="equal">
      <formula>"Plan Mejoramiento"</formula>
    </cfRule>
    <cfRule type="cellIs" dxfId="204" priority="205" operator="equal">
      <formula>"Acción Preventiva"</formula>
    </cfRule>
    <cfRule type="cellIs" dxfId="203" priority="206" operator="equal">
      <formula>"Acción Correctiva"</formula>
    </cfRule>
  </conditionalFormatting>
  <conditionalFormatting sqref="Q210">
    <cfRule type="cellIs" dxfId="202" priority="203" operator="equal">
      <formula>"Corrección"</formula>
    </cfRule>
  </conditionalFormatting>
  <conditionalFormatting sqref="O172">
    <cfRule type="cellIs" dxfId="201" priority="200" operator="equal">
      <formula>"Plan Mejoramiento"</formula>
    </cfRule>
    <cfRule type="cellIs" dxfId="200" priority="201" operator="equal">
      <formula>"Acción Preventiva"</formula>
    </cfRule>
    <cfRule type="cellIs" dxfId="199" priority="202" operator="equal">
      <formula>"Acción Correctiva"</formula>
    </cfRule>
  </conditionalFormatting>
  <conditionalFormatting sqref="O172">
    <cfRule type="cellIs" dxfId="198" priority="199" operator="equal">
      <formula>"Corrección"</formula>
    </cfRule>
  </conditionalFormatting>
  <conditionalFormatting sqref="L207:L208">
    <cfRule type="cellIs" dxfId="197" priority="196" operator="equal">
      <formula>"Plan Mejoramiento"</formula>
    </cfRule>
    <cfRule type="cellIs" dxfId="196" priority="197" operator="equal">
      <formula>"Acción Preventiva"</formula>
    </cfRule>
    <cfRule type="cellIs" dxfId="195" priority="198" operator="equal">
      <formula>"Acción Correctiva"</formula>
    </cfRule>
  </conditionalFormatting>
  <conditionalFormatting sqref="L211">
    <cfRule type="cellIs" dxfId="194" priority="193" operator="equal">
      <formula>"Plan Mejoramiento"</formula>
    </cfRule>
    <cfRule type="cellIs" dxfId="193" priority="194" operator="equal">
      <formula>"Acción Preventiva"</formula>
    </cfRule>
    <cfRule type="cellIs" dxfId="192" priority="195" operator="equal">
      <formula>"Acción Correctiva"</formula>
    </cfRule>
  </conditionalFormatting>
  <conditionalFormatting sqref="J265 J267">
    <cfRule type="cellIs" dxfId="191" priority="191" operator="equal">
      <formula>"Hallazgo Cerrado"</formula>
    </cfRule>
    <cfRule type="cellIs" dxfId="190" priority="192" operator="equal">
      <formula>"Hallazgo Abierto"</formula>
    </cfRule>
  </conditionalFormatting>
  <conditionalFormatting sqref="I265 I267">
    <cfRule type="cellIs" dxfId="189" priority="188" operator="equal">
      <formula>"Oportunidad de mejora"</formula>
    </cfRule>
    <cfRule type="cellIs" dxfId="188" priority="189" operator="equal">
      <formula>"Recomendación"</formula>
    </cfRule>
    <cfRule type="cellIs" dxfId="187" priority="190" operator="equal">
      <formula>"No Conformidad"</formula>
    </cfRule>
  </conditionalFormatting>
  <conditionalFormatting sqref="M257">
    <cfRule type="cellIs" dxfId="186" priority="185" operator="equal">
      <formula>"Plan Mejoramiento"</formula>
    </cfRule>
    <cfRule type="cellIs" dxfId="185" priority="186" operator="equal">
      <formula>"Acción Preventiva"</formula>
    </cfRule>
    <cfRule type="cellIs" dxfId="184" priority="187" operator="equal">
      <formula>"Acción Correctiva"</formula>
    </cfRule>
  </conditionalFormatting>
  <conditionalFormatting sqref="M257">
    <cfRule type="cellIs" dxfId="183" priority="184" operator="equal">
      <formula>"Corrección"</formula>
    </cfRule>
  </conditionalFormatting>
  <conditionalFormatting sqref="M255:M256">
    <cfRule type="cellIs" dxfId="182" priority="181" operator="equal">
      <formula>"Plan Mejoramiento"</formula>
    </cfRule>
    <cfRule type="cellIs" dxfId="181" priority="182" operator="equal">
      <formula>"Acción Preventiva"</formula>
    </cfRule>
    <cfRule type="cellIs" dxfId="180" priority="183" operator="equal">
      <formula>"Acción Correctiva"</formula>
    </cfRule>
  </conditionalFormatting>
  <conditionalFormatting sqref="M255:M256">
    <cfRule type="cellIs" dxfId="179" priority="180" operator="equal">
      <formula>"Corrección"</formula>
    </cfRule>
  </conditionalFormatting>
  <conditionalFormatting sqref="M258">
    <cfRule type="cellIs" dxfId="178" priority="177" operator="equal">
      <formula>"Plan Mejoramiento"</formula>
    </cfRule>
    <cfRule type="cellIs" dxfId="177" priority="178" operator="equal">
      <formula>"Acción Preventiva"</formula>
    </cfRule>
    <cfRule type="cellIs" dxfId="176" priority="179" operator="equal">
      <formula>"Acción Correctiva"</formula>
    </cfRule>
  </conditionalFormatting>
  <conditionalFormatting sqref="M258">
    <cfRule type="cellIs" dxfId="175" priority="176" operator="equal">
      <formula>"Corrección"</formula>
    </cfRule>
  </conditionalFormatting>
  <conditionalFormatting sqref="M260">
    <cfRule type="cellIs" dxfId="174" priority="173" operator="equal">
      <formula>"Plan Mejoramiento"</formula>
    </cfRule>
    <cfRule type="cellIs" dxfId="173" priority="174" operator="equal">
      <formula>"Acción Preventiva"</formula>
    </cfRule>
    <cfRule type="cellIs" dxfId="172" priority="175" operator="equal">
      <formula>"Acción Correctiva"</formula>
    </cfRule>
  </conditionalFormatting>
  <conditionalFormatting sqref="M260">
    <cfRule type="cellIs" dxfId="171" priority="172" operator="equal">
      <formula>"Corrección"</formula>
    </cfRule>
  </conditionalFormatting>
  <conditionalFormatting sqref="M261">
    <cfRule type="cellIs" dxfId="170" priority="169" operator="equal">
      <formula>"Plan Mejoramiento"</formula>
    </cfRule>
    <cfRule type="cellIs" dxfId="169" priority="170" operator="equal">
      <formula>"Acción Preventiva"</formula>
    </cfRule>
    <cfRule type="cellIs" dxfId="168" priority="171" operator="equal">
      <formula>"Acción Correctiva"</formula>
    </cfRule>
  </conditionalFormatting>
  <conditionalFormatting sqref="M261">
    <cfRule type="cellIs" dxfId="167" priority="168" operator="equal">
      <formula>"Corrección"</formula>
    </cfRule>
  </conditionalFormatting>
  <conditionalFormatting sqref="M262:M267">
    <cfRule type="cellIs" dxfId="166" priority="165" operator="equal">
      <formula>"Plan Mejoramiento"</formula>
    </cfRule>
    <cfRule type="cellIs" dxfId="165" priority="166" operator="equal">
      <formula>"Acción Preventiva"</formula>
    </cfRule>
    <cfRule type="cellIs" dxfId="164" priority="167" operator="equal">
      <formula>"Acción Correctiva"</formula>
    </cfRule>
  </conditionalFormatting>
  <conditionalFormatting sqref="M262:M267">
    <cfRule type="cellIs" dxfId="163" priority="164" operator="equal">
      <formula>"Corrección"</formula>
    </cfRule>
  </conditionalFormatting>
  <conditionalFormatting sqref="Q257">
    <cfRule type="cellIs" dxfId="162" priority="161" operator="equal">
      <formula>"Plan Mejoramiento"</formula>
    </cfRule>
    <cfRule type="cellIs" dxfId="161" priority="162" operator="equal">
      <formula>"Acción Preventiva"</formula>
    </cfRule>
    <cfRule type="cellIs" dxfId="160" priority="163" operator="equal">
      <formula>"Acción Correctiva"</formula>
    </cfRule>
  </conditionalFormatting>
  <conditionalFormatting sqref="Q257">
    <cfRule type="cellIs" dxfId="159" priority="160" operator="equal">
      <formula>"Corrección"</formula>
    </cfRule>
  </conditionalFormatting>
  <conditionalFormatting sqref="Q255:Q256">
    <cfRule type="cellIs" dxfId="158" priority="157" operator="equal">
      <formula>"Plan Mejoramiento"</formula>
    </cfRule>
    <cfRule type="cellIs" dxfId="157" priority="158" operator="equal">
      <formula>"Acción Preventiva"</formula>
    </cfRule>
    <cfRule type="cellIs" dxfId="156" priority="159" operator="equal">
      <formula>"Acción Correctiva"</formula>
    </cfRule>
  </conditionalFormatting>
  <conditionalFormatting sqref="Q255:Q256">
    <cfRule type="cellIs" dxfId="155" priority="156" operator="equal">
      <formula>"Corrección"</formula>
    </cfRule>
  </conditionalFormatting>
  <conditionalFormatting sqref="Q258">
    <cfRule type="cellIs" dxfId="154" priority="153" operator="equal">
      <formula>"Plan Mejoramiento"</formula>
    </cfRule>
    <cfRule type="cellIs" dxfId="153" priority="154" operator="equal">
      <formula>"Acción Preventiva"</formula>
    </cfRule>
    <cfRule type="cellIs" dxfId="152" priority="155" operator="equal">
      <formula>"Acción Correctiva"</formula>
    </cfRule>
  </conditionalFormatting>
  <conditionalFormatting sqref="Q258">
    <cfRule type="cellIs" dxfId="151" priority="152" operator="equal">
      <formula>"Corrección"</formula>
    </cfRule>
  </conditionalFormatting>
  <conditionalFormatting sqref="Q260">
    <cfRule type="cellIs" dxfId="150" priority="149" operator="equal">
      <formula>"Plan Mejoramiento"</formula>
    </cfRule>
    <cfRule type="cellIs" dxfId="149" priority="150" operator="equal">
      <formula>"Acción Preventiva"</formula>
    </cfRule>
    <cfRule type="cellIs" dxfId="148" priority="151" operator="equal">
      <formula>"Acción Correctiva"</formula>
    </cfRule>
  </conditionalFormatting>
  <conditionalFormatting sqref="Q260">
    <cfRule type="cellIs" dxfId="147" priority="148" operator="equal">
      <formula>"Corrección"</formula>
    </cfRule>
  </conditionalFormatting>
  <conditionalFormatting sqref="Q261">
    <cfRule type="cellIs" dxfId="146" priority="145" operator="equal">
      <formula>"Plan Mejoramiento"</formula>
    </cfRule>
    <cfRule type="cellIs" dxfId="145" priority="146" operator="equal">
      <formula>"Acción Preventiva"</formula>
    </cfRule>
    <cfRule type="cellIs" dxfId="144" priority="147" operator="equal">
      <formula>"Acción Correctiva"</formula>
    </cfRule>
  </conditionalFormatting>
  <conditionalFormatting sqref="Q261">
    <cfRule type="cellIs" dxfId="143" priority="144" operator="equal">
      <formula>"Corrección"</formula>
    </cfRule>
  </conditionalFormatting>
  <conditionalFormatting sqref="Q262:Q267">
    <cfRule type="cellIs" dxfId="142" priority="141" operator="equal">
      <formula>"Plan Mejoramiento"</formula>
    </cfRule>
    <cfRule type="cellIs" dxfId="141" priority="142" operator="equal">
      <formula>"Acción Preventiva"</formula>
    </cfRule>
    <cfRule type="cellIs" dxfId="140" priority="143" operator="equal">
      <formula>"Acción Correctiva"</formula>
    </cfRule>
  </conditionalFormatting>
  <conditionalFormatting sqref="Q262:Q267">
    <cfRule type="cellIs" dxfId="139" priority="140" operator="equal">
      <formula>"Corrección"</formula>
    </cfRule>
  </conditionalFormatting>
  <conditionalFormatting sqref="M288:M296 Q288:Q296 O288:O296">
    <cfRule type="cellIs" dxfId="138" priority="137" operator="equal">
      <formula>"Plan Mejoramiento"</formula>
    </cfRule>
    <cfRule type="cellIs" dxfId="137" priority="138" operator="equal">
      <formula>"Acción Preventiva"</formula>
    </cfRule>
    <cfRule type="cellIs" dxfId="136" priority="139" operator="equal">
      <formula>"Acción Correctiva"</formula>
    </cfRule>
  </conditionalFormatting>
  <conditionalFormatting sqref="R288:R296">
    <cfRule type="cellIs" dxfId="135" priority="135" operator="equal">
      <formula>"Cerrada"</formula>
    </cfRule>
    <cfRule type="cellIs" dxfId="134" priority="136" operator="equal">
      <formula>"Abierta"</formula>
    </cfRule>
  </conditionalFormatting>
  <conditionalFormatting sqref="M288:M296 Q288:Q296 O288:O296">
    <cfRule type="cellIs" dxfId="133" priority="134" operator="equal">
      <formula>"Corrección"</formula>
    </cfRule>
  </conditionalFormatting>
  <conditionalFormatting sqref="V293:V296">
    <cfRule type="cellIs" dxfId="132" priority="131" operator="equal">
      <formula>"No ha formulado PM"</formula>
    </cfRule>
    <cfRule type="cellIs" dxfId="131" priority="132" operator="equal">
      <formula>"Oportuno"</formula>
    </cfRule>
    <cfRule type="cellIs" dxfId="130" priority="133" operator="equal">
      <formula>"Inoportuno"</formula>
    </cfRule>
  </conditionalFormatting>
  <conditionalFormatting sqref="V306:V326">
    <cfRule type="cellIs" dxfId="129" priority="128" operator="equal">
      <formula>"No ha formulado PM"</formula>
    </cfRule>
    <cfRule type="cellIs" dxfId="128" priority="129" operator="equal">
      <formula>"Oportuno"</formula>
    </cfRule>
    <cfRule type="cellIs" dxfId="127" priority="130" operator="equal">
      <formula>"Inoportuno"</formula>
    </cfRule>
  </conditionalFormatting>
  <conditionalFormatting sqref="I33">
    <cfRule type="cellIs" dxfId="126" priority="125" operator="equal">
      <formula>"Oportunidad de mejora"</formula>
    </cfRule>
    <cfRule type="cellIs" dxfId="125" priority="126" operator="equal">
      <formula>"Recomendación"</formula>
    </cfRule>
    <cfRule type="cellIs" dxfId="124" priority="127" operator="equal">
      <formula>"No Conformidad"</formula>
    </cfRule>
  </conditionalFormatting>
  <conditionalFormatting sqref="J33">
    <cfRule type="cellIs" dxfId="123" priority="123" operator="equal">
      <formula>"Hallazgo Cerrado"</formula>
    </cfRule>
    <cfRule type="cellIs" dxfId="122" priority="124" operator="equal">
      <formula>"Hallazgo Abierto"</formula>
    </cfRule>
  </conditionalFormatting>
  <conditionalFormatting sqref="M254">
    <cfRule type="cellIs" dxfId="121" priority="120" operator="equal">
      <formula>"Plan Mejoramiento"</formula>
    </cfRule>
    <cfRule type="cellIs" dxfId="120" priority="121" operator="equal">
      <formula>"Acción Preventiva"</formula>
    </cfRule>
    <cfRule type="cellIs" dxfId="119" priority="122" operator="equal">
      <formula>"Acción Correctiva"</formula>
    </cfRule>
  </conditionalFormatting>
  <conditionalFormatting sqref="M254">
    <cfRule type="cellIs" dxfId="118" priority="119" operator="equal">
      <formula>"Corrección"</formula>
    </cfRule>
  </conditionalFormatting>
  <conditionalFormatting sqref="J231">
    <cfRule type="cellIs" dxfId="117" priority="117" operator="equal">
      <formula>"Hallazgo Cerrado"</formula>
    </cfRule>
    <cfRule type="cellIs" dxfId="116" priority="118" operator="equal">
      <formula>"Hallazgo Abierto"</formula>
    </cfRule>
  </conditionalFormatting>
  <conditionalFormatting sqref="I231">
    <cfRule type="cellIs" dxfId="115" priority="114" operator="equal">
      <formula>"Oportunidad de mejora"</formula>
    </cfRule>
    <cfRule type="cellIs" dxfId="114" priority="115" operator="equal">
      <formula>"Recomendación"</formula>
    </cfRule>
    <cfRule type="cellIs" dxfId="113" priority="116" operator="equal">
      <formula>"No Conformidad"</formula>
    </cfRule>
  </conditionalFormatting>
  <conditionalFormatting sqref="E253">
    <cfRule type="cellIs" dxfId="112" priority="112" operator="equal">
      <formula>"Institucional"</formula>
    </cfRule>
    <cfRule type="cellIs" dxfId="111" priority="113" operator="equal">
      <formula>"Proceso"</formula>
    </cfRule>
  </conditionalFormatting>
  <conditionalFormatting sqref="N226">
    <cfRule type="cellIs" dxfId="110" priority="109" operator="equal">
      <formula>"Plan Mejoramiento"</formula>
    </cfRule>
    <cfRule type="cellIs" dxfId="109" priority="110" operator="equal">
      <formula>"Acción Preventiva"</formula>
    </cfRule>
    <cfRule type="cellIs" dxfId="108" priority="111" operator="equal">
      <formula>"Acción Correctiva"</formula>
    </cfRule>
  </conditionalFormatting>
  <conditionalFormatting sqref="N226">
    <cfRule type="cellIs" dxfId="107" priority="108" operator="equal">
      <formula>"Corrección"</formula>
    </cfRule>
  </conditionalFormatting>
  <conditionalFormatting sqref="I253">
    <cfRule type="cellIs" dxfId="106" priority="105" operator="equal">
      <formula>"Oportunidad de mejora"</formula>
    </cfRule>
    <cfRule type="cellIs" dxfId="105" priority="106" operator="equal">
      <formula>"Recomendación"</formula>
    </cfRule>
    <cfRule type="cellIs" dxfId="104" priority="107" operator="equal">
      <formula>"No Conformidad"</formula>
    </cfRule>
  </conditionalFormatting>
  <conditionalFormatting sqref="J253">
    <cfRule type="cellIs" dxfId="103" priority="103" operator="equal">
      <formula>"Hallazgo Cerrado"</formula>
    </cfRule>
    <cfRule type="cellIs" dxfId="102" priority="104" operator="equal">
      <formula>"Hallazgo Abierto"</formula>
    </cfRule>
  </conditionalFormatting>
  <conditionalFormatting sqref="T50">
    <cfRule type="cellIs" dxfId="101" priority="100" operator="equal">
      <formula>"Plan Mejoramiento"</formula>
    </cfRule>
    <cfRule type="cellIs" dxfId="100" priority="101" operator="equal">
      <formula>"Acción Preventiva"</formula>
    </cfRule>
    <cfRule type="cellIs" dxfId="99" priority="102" operator="equal">
      <formula>"Acción Correctiva"</formula>
    </cfRule>
  </conditionalFormatting>
  <conditionalFormatting sqref="T50">
    <cfRule type="cellIs" dxfId="98" priority="99" operator="equal">
      <formula>"Corrección"</formula>
    </cfRule>
  </conditionalFormatting>
  <conditionalFormatting sqref="T29">
    <cfRule type="cellIs" dxfId="97" priority="96" operator="equal">
      <formula>"Plan Mejoramiento"</formula>
    </cfRule>
    <cfRule type="cellIs" dxfId="96" priority="97" operator="equal">
      <formula>"Acción Preventiva"</formula>
    </cfRule>
    <cfRule type="cellIs" dxfId="95" priority="98" operator="equal">
      <formula>"Acción Correctiva"</formula>
    </cfRule>
  </conditionalFormatting>
  <conditionalFormatting sqref="T29">
    <cfRule type="cellIs" dxfId="94" priority="94" operator="equal">
      <formula>"Cerrada"</formula>
    </cfRule>
    <cfRule type="cellIs" dxfId="93" priority="95" operator="equal">
      <formula>"Abierta"</formula>
    </cfRule>
  </conditionalFormatting>
  <conditionalFormatting sqref="T29">
    <cfRule type="cellIs" dxfId="92" priority="93" operator="equal">
      <formula>"Corrección"</formula>
    </cfRule>
  </conditionalFormatting>
  <conditionalFormatting sqref="T30">
    <cfRule type="cellIs" dxfId="91" priority="90" operator="equal">
      <formula>"Plan Mejoramiento"</formula>
    </cfRule>
    <cfRule type="cellIs" dxfId="90" priority="91" operator="equal">
      <formula>"Acción Preventiva"</formula>
    </cfRule>
    <cfRule type="cellIs" dxfId="89" priority="92" operator="equal">
      <formula>"Acción Correctiva"</formula>
    </cfRule>
  </conditionalFormatting>
  <conditionalFormatting sqref="T30">
    <cfRule type="cellIs" dxfId="88" priority="88" operator="equal">
      <formula>"Cerrada"</formula>
    </cfRule>
    <cfRule type="cellIs" dxfId="87" priority="89" operator="equal">
      <formula>"Abierta"</formula>
    </cfRule>
  </conditionalFormatting>
  <conditionalFormatting sqref="T30">
    <cfRule type="cellIs" dxfId="86" priority="87" operator="equal">
      <formula>"Corrección"</formula>
    </cfRule>
  </conditionalFormatting>
  <conditionalFormatting sqref="T31">
    <cfRule type="cellIs" dxfId="85" priority="84" operator="equal">
      <formula>"Plan Mejoramiento"</formula>
    </cfRule>
    <cfRule type="cellIs" dxfId="84" priority="85" operator="equal">
      <formula>"Acción Preventiva"</formula>
    </cfRule>
    <cfRule type="cellIs" dxfId="83" priority="86" operator="equal">
      <formula>"Acción Correctiva"</formula>
    </cfRule>
  </conditionalFormatting>
  <conditionalFormatting sqref="T31">
    <cfRule type="cellIs" dxfId="82" priority="82" operator="equal">
      <formula>"Cerrada"</formula>
    </cfRule>
    <cfRule type="cellIs" dxfId="81" priority="83" operator="equal">
      <formula>"Abierta"</formula>
    </cfRule>
  </conditionalFormatting>
  <conditionalFormatting sqref="T31">
    <cfRule type="cellIs" dxfId="80" priority="81" operator="equal">
      <formula>"Corrección"</formula>
    </cfRule>
  </conditionalFormatting>
  <conditionalFormatting sqref="Q214">
    <cfRule type="cellIs" dxfId="79" priority="78" operator="equal">
      <formula>"Plan Mejoramiento"</formula>
    </cfRule>
    <cfRule type="cellIs" dxfId="78" priority="79" operator="equal">
      <formula>"Acción Preventiva"</formula>
    </cfRule>
    <cfRule type="cellIs" dxfId="77" priority="80" operator="equal">
      <formula>"Acción Correctiva"</formula>
    </cfRule>
  </conditionalFormatting>
  <conditionalFormatting sqref="Q214">
    <cfRule type="cellIs" dxfId="76" priority="77" operator="equal">
      <formula>"Corrección"</formula>
    </cfRule>
  </conditionalFormatting>
  <conditionalFormatting sqref="T159">
    <cfRule type="cellIs" dxfId="75" priority="74" operator="equal">
      <formula>"Plan Mejoramiento"</formula>
    </cfRule>
    <cfRule type="cellIs" dxfId="74" priority="75" operator="equal">
      <formula>"Acción Preventiva"</formula>
    </cfRule>
    <cfRule type="cellIs" dxfId="73" priority="76" operator="equal">
      <formula>"Acción Correctiva"</formula>
    </cfRule>
  </conditionalFormatting>
  <conditionalFormatting sqref="T159">
    <cfRule type="cellIs" dxfId="72" priority="73" operator="equal">
      <formula>"Corrección"</formula>
    </cfRule>
  </conditionalFormatting>
  <conditionalFormatting sqref="T161">
    <cfRule type="cellIs" dxfId="71" priority="70" operator="equal">
      <formula>"Plan Mejoramiento"</formula>
    </cfRule>
    <cfRule type="cellIs" dxfId="70" priority="71" operator="equal">
      <formula>"Acción Preventiva"</formula>
    </cfRule>
    <cfRule type="cellIs" dxfId="69" priority="72" operator="equal">
      <formula>"Acción Correctiva"</formula>
    </cfRule>
  </conditionalFormatting>
  <conditionalFormatting sqref="T161">
    <cfRule type="cellIs" dxfId="68" priority="69" operator="equal">
      <formula>"Corrección"</formula>
    </cfRule>
  </conditionalFormatting>
  <conditionalFormatting sqref="T163">
    <cfRule type="cellIs" dxfId="67" priority="66" operator="equal">
      <formula>"Plan Mejoramiento"</formula>
    </cfRule>
    <cfRule type="cellIs" dxfId="66" priority="67" operator="equal">
      <formula>"Acción Preventiva"</formula>
    </cfRule>
    <cfRule type="cellIs" dxfId="65" priority="68" operator="equal">
      <formula>"Acción Correctiva"</formula>
    </cfRule>
  </conditionalFormatting>
  <conditionalFormatting sqref="T163">
    <cfRule type="cellIs" dxfId="64" priority="65" operator="equal">
      <formula>"Corrección"</formula>
    </cfRule>
  </conditionalFormatting>
  <conditionalFormatting sqref="T165">
    <cfRule type="cellIs" dxfId="63" priority="62" operator="equal">
      <formula>"Plan Mejoramiento"</formula>
    </cfRule>
    <cfRule type="cellIs" dxfId="62" priority="63" operator="equal">
      <formula>"Acción Preventiva"</formula>
    </cfRule>
    <cfRule type="cellIs" dxfId="61" priority="64" operator="equal">
      <formula>"Acción Correctiva"</formula>
    </cfRule>
  </conditionalFormatting>
  <conditionalFormatting sqref="T165">
    <cfRule type="cellIs" dxfId="60" priority="61" operator="equal">
      <formula>"Corrección"</formula>
    </cfRule>
  </conditionalFormatting>
  <conditionalFormatting sqref="T167">
    <cfRule type="cellIs" dxfId="59" priority="58" operator="equal">
      <formula>"Plan Mejoramiento"</formula>
    </cfRule>
    <cfRule type="cellIs" dxfId="58" priority="59" operator="equal">
      <formula>"Acción Preventiva"</formula>
    </cfRule>
    <cfRule type="cellIs" dxfId="57" priority="60" operator="equal">
      <formula>"Acción Correctiva"</formula>
    </cfRule>
  </conditionalFormatting>
  <conditionalFormatting sqref="T167">
    <cfRule type="cellIs" dxfId="56" priority="57" operator="equal">
      <formula>"Corrección"</formula>
    </cfRule>
  </conditionalFormatting>
  <conditionalFormatting sqref="Q169">
    <cfRule type="cellIs" dxfId="55" priority="54" operator="equal">
      <formula>"Plan Mejoramiento"</formula>
    </cfRule>
    <cfRule type="cellIs" dxfId="54" priority="55" operator="equal">
      <formula>"Acción Preventiva"</formula>
    </cfRule>
    <cfRule type="cellIs" dxfId="53" priority="56" operator="equal">
      <formula>"Acción Correctiva"</formula>
    </cfRule>
  </conditionalFormatting>
  <conditionalFormatting sqref="Q169">
    <cfRule type="cellIs" dxfId="52" priority="53" operator="equal">
      <formula>"Corrección"</formula>
    </cfRule>
  </conditionalFormatting>
  <conditionalFormatting sqref="L277">
    <cfRule type="cellIs" dxfId="51" priority="50" operator="equal">
      <formula>"Plan Mejoramiento"</formula>
    </cfRule>
    <cfRule type="cellIs" dxfId="50" priority="51" operator="equal">
      <formula>"Acción Preventiva"</formula>
    </cfRule>
    <cfRule type="cellIs" dxfId="49" priority="52" operator="equal">
      <formula>"Acción Correctiva"</formula>
    </cfRule>
  </conditionalFormatting>
  <conditionalFormatting sqref="L279">
    <cfRule type="cellIs" dxfId="48" priority="47" operator="equal">
      <formula>"Plan Mejoramiento"</formula>
    </cfRule>
    <cfRule type="cellIs" dxfId="47" priority="48" operator="equal">
      <formula>"Acción Preventiva"</formula>
    </cfRule>
    <cfRule type="cellIs" dxfId="46" priority="49" operator="equal">
      <formula>"Acción Correctiva"</formula>
    </cfRule>
  </conditionalFormatting>
  <conditionalFormatting sqref="L281">
    <cfRule type="cellIs" dxfId="45" priority="44" operator="equal">
      <formula>"Plan Mejoramiento"</formula>
    </cfRule>
    <cfRule type="cellIs" dxfId="44" priority="45" operator="equal">
      <formula>"Acción Preventiva"</formula>
    </cfRule>
    <cfRule type="cellIs" dxfId="43" priority="46" operator="equal">
      <formula>"Acción Correctiva"</formula>
    </cfRule>
  </conditionalFormatting>
  <conditionalFormatting sqref="L289:L296">
    <cfRule type="cellIs" dxfId="42" priority="41" operator="equal">
      <formula>"Plan Mejoramiento"</formula>
    </cfRule>
    <cfRule type="cellIs" dxfId="41" priority="42" operator="equal">
      <formula>"Acción Preventiva"</formula>
    </cfRule>
    <cfRule type="cellIs" dxfId="40" priority="43" operator="equal">
      <formula>"Acción Correctiva"</formula>
    </cfRule>
  </conditionalFormatting>
  <conditionalFormatting sqref="N277:N278">
    <cfRule type="cellIs" dxfId="39" priority="38" operator="equal">
      <formula>"Plan Mejoramiento"</formula>
    </cfRule>
    <cfRule type="cellIs" dxfId="38" priority="39" operator="equal">
      <formula>"Acción Preventiva"</formula>
    </cfRule>
    <cfRule type="cellIs" dxfId="37" priority="40" operator="equal">
      <formula>"Acción Correctiva"</formula>
    </cfRule>
  </conditionalFormatting>
  <conditionalFormatting sqref="N277:N278">
    <cfRule type="cellIs" dxfId="36" priority="37" operator="equal">
      <formula>"Corrección"</formula>
    </cfRule>
  </conditionalFormatting>
  <conditionalFormatting sqref="R274">
    <cfRule type="cellIs" dxfId="35" priority="35" operator="equal">
      <formula>"Cerrada"</formula>
    </cfRule>
    <cfRule type="cellIs" dxfId="34" priority="36" operator="equal">
      <formula>"Abierta"</formula>
    </cfRule>
  </conditionalFormatting>
  <conditionalFormatting sqref="R275">
    <cfRule type="cellIs" dxfId="33" priority="33" operator="equal">
      <formula>"Cerrada"</formula>
    </cfRule>
    <cfRule type="cellIs" dxfId="32" priority="34" operator="equal">
      <formula>"Abierta"</formula>
    </cfRule>
  </conditionalFormatting>
  <conditionalFormatting sqref="R271:R273">
    <cfRule type="cellIs" dxfId="31" priority="31" operator="equal">
      <formula>"Cerrada"</formula>
    </cfRule>
    <cfRule type="cellIs" dxfId="30" priority="32" operator="equal">
      <formula>"Abierta"</formula>
    </cfRule>
  </conditionalFormatting>
  <conditionalFormatting sqref="J279">
    <cfRule type="cellIs" dxfId="29" priority="29" operator="equal">
      <formula>"Hallazgo Cerrado"</formula>
    </cfRule>
    <cfRule type="cellIs" dxfId="28" priority="30" operator="equal">
      <formula>"Hallazgo Abierto"</formula>
    </cfRule>
  </conditionalFormatting>
  <conditionalFormatting sqref="E300">
    <cfRule type="cellIs" dxfId="27" priority="27" operator="equal">
      <formula>"Institucional"</formula>
    </cfRule>
    <cfRule type="cellIs" dxfId="26" priority="28" operator="equal">
      <formula>"Proceso"</formula>
    </cfRule>
  </conditionalFormatting>
  <conditionalFormatting sqref="E302">
    <cfRule type="cellIs" dxfId="25" priority="25" operator="equal">
      <formula>"Institucional"</formula>
    </cfRule>
    <cfRule type="cellIs" dxfId="24" priority="26" operator="equal">
      <formula>"Proceso"</formula>
    </cfRule>
  </conditionalFormatting>
  <conditionalFormatting sqref="E303">
    <cfRule type="cellIs" dxfId="23" priority="23" operator="equal">
      <formula>"Institucional"</formula>
    </cfRule>
    <cfRule type="cellIs" dxfId="22" priority="24" operator="equal">
      <formula>"Proceso"</formula>
    </cfRule>
  </conditionalFormatting>
  <conditionalFormatting sqref="E304">
    <cfRule type="cellIs" dxfId="21" priority="21" operator="equal">
      <formula>"Institucional"</formula>
    </cfRule>
    <cfRule type="cellIs" dxfId="20" priority="22" operator="equal">
      <formula>"Proceso"</formula>
    </cfRule>
  </conditionalFormatting>
  <conditionalFormatting sqref="E305">
    <cfRule type="cellIs" dxfId="19" priority="19" operator="equal">
      <formula>"Institucional"</formula>
    </cfRule>
    <cfRule type="cellIs" dxfId="18" priority="20" operator="equal">
      <formula>"Proceso"</formula>
    </cfRule>
  </conditionalFormatting>
  <conditionalFormatting sqref="E307">
    <cfRule type="cellIs" dxfId="17" priority="17" operator="equal">
      <formula>"Institucional"</formula>
    </cfRule>
    <cfRule type="cellIs" dxfId="16" priority="18" operator="equal">
      <formula>"Proceso"</formula>
    </cfRule>
  </conditionalFormatting>
  <conditionalFormatting sqref="E309">
    <cfRule type="cellIs" dxfId="15" priority="15" operator="equal">
      <formula>"Institucional"</formula>
    </cfRule>
    <cfRule type="cellIs" dxfId="14" priority="16" operator="equal">
      <formula>"Proceso"</formula>
    </cfRule>
  </conditionalFormatting>
  <conditionalFormatting sqref="E311">
    <cfRule type="cellIs" dxfId="13" priority="13" operator="equal">
      <formula>"Institucional"</formula>
    </cfRule>
    <cfRule type="cellIs" dxfId="12" priority="14" operator="equal">
      <formula>"Proceso"</formula>
    </cfRule>
  </conditionalFormatting>
  <conditionalFormatting sqref="E312">
    <cfRule type="cellIs" dxfId="11" priority="11" operator="equal">
      <formula>"Institucional"</formula>
    </cfRule>
    <cfRule type="cellIs" dxfId="10" priority="12" operator="equal">
      <formula>"Proceso"</formula>
    </cfRule>
  </conditionalFormatting>
  <conditionalFormatting sqref="E313">
    <cfRule type="cellIs" dxfId="9" priority="9" operator="equal">
      <formula>"Institucional"</formula>
    </cfRule>
    <cfRule type="cellIs" dxfId="8" priority="10" operator="equal">
      <formula>"Proceso"</formula>
    </cfRule>
  </conditionalFormatting>
  <conditionalFormatting sqref="E314">
    <cfRule type="cellIs" dxfId="7" priority="7" operator="equal">
      <formula>"Institucional"</formula>
    </cfRule>
    <cfRule type="cellIs" dxfId="6" priority="8" operator="equal">
      <formula>"Proceso"</formula>
    </cfRule>
  </conditionalFormatting>
  <conditionalFormatting sqref="E316">
    <cfRule type="cellIs" dxfId="5" priority="5" operator="equal">
      <formula>"Institucional"</formula>
    </cfRule>
    <cfRule type="cellIs" dxfId="4" priority="6" operator="equal">
      <formula>"Proceso"</formula>
    </cfRule>
  </conditionalFormatting>
  <conditionalFormatting sqref="E318">
    <cfRule type="cellIs" dxfId="3" priority="3" operator="equal">
      <formula>"Institucional"</formula>
    </cfRule>
    <cfRule type="cellIs" dxfId="2" priority="4" operator="equal">
      <formula>"Proceso"</formula>
    </cfRule>
  </conditionalFormatting>
  <conditionalFormatting sqref="E33">
    <cfRule type="cellIs" dxfId="1" priority="1" operator="equal">
      <formula>"Institucional"</formula>
    </cfRule>
    <cfRule type="cellIs" dxfId="0" priority="2" operator="equal">
      <formula>"Proceso"</formula>
    </cfRule>
  </conditionalFormatting>
  <dataValidations count="12">
    <dataValidation type="list" allowBlank="1" showInputMessage="1" showErrorMessage="1" sqref="F4:F230 F253:F327">
      <formula1>Auditores</formula1>
    </dataValidation>
    <dataValidation showDropDown="1" showInputMessage="1" showErrorMessage="1" sqref="O52 O262:O267 K267"/>
    <dataValidation type="textLength" allowBlank="1" showInputMessage="1" showErrorMessage="1" error="Escriba un texto " promptTitle="Cualquier contenido" sqref="N59:N63 H59:H63 C59:C63">
      <formula1>0</formula1>
      <formula2>3500</formula2>
    </dataValidation>
    <dataValidation type="list" allowBlank="1" showInputMessage="1" showErrorMessage="1" sqref="M27 M24:M25 M49:M52">
      <formula1>"Corrección,Acción Correctiva,Acción Preventiva, Plan Mejoramiento"</formula1>
    </dataValidation>
    <dataValidation type="list" allowBlank="1" showInputMessage="1" showErrorMessage="1" sqref="B349:B350 B342 C360:C372 B362 B369:B370 B4:B230 B253:B278 B281:B327">
      <formula1>Proceso</formula1>
    </dataValidation>
    <dataValidation type="list" allowBlank="1" showInputMessage="1" showErrorMessage="1" sqref="C339:D339 E228 E32 E4 E7:E12 E18 E20:E28 E36:E49 E51 E53 E55 E59 E64:E67 E69 E71:E73 E75 E77:E79 E81:E86 E89:E94 E97:E98 E100:E102 E106 E109 E115:E117 E119:E120 E124:E126 E129:E141 E143:E146 E148 E154:E158 E321:E327 E164 E166 E168 E170:E171 E174:E176 E179:E183 E185 E187:E189 E191 E193 E196:E211 E213:E219 E222 E224:E226 E253:E254 E257:E263 E265 E267 E269:E272 E274 E276:E277 E279 E281 E283 E285 E287 E289:E290 E292:E296 E298 E300 E302:E305 E307 E309 E311:E314 E316 E318:E319 E160 E162">
      <formula1>"Institucional,Proceso"</formula1>
    </dataValidation>
    <dataValidation type="list" allowBlank="1" showInputMessage="1" showErrorMessage="1" sqref="J321:J327 J32 J124 J252 J276:J277 J4 J7:J12 J18 J20:J28 J36:J49 J51 J53 J55 J59 J64:J67 J69 J71:J73 J75 J77:J79 J81:J84 J86 J89:J94 J97:J98 J100:J102 J106 J109 J115:J117 J119:J120 J126 J129:J141 J143:J146 J148 J154:J158 J318:J319 J164 J166 J168 J170:J171 J174:J176 J179:J183 J185 J187:J189 J191 J193 J196:J211 J213:J219 J222 J224:J226 J228 J231:J232 J234 J236 J238 J240:J243 J245:J246 J248 J250 J254 J257:J263 J265 J267 J269:J272 J274 J281 J283 J285 J287 J289:J290 J292:J296 J298 J300 J302:J305 J307 J309 J311:J314 J316 J160 J162">
      <formula1>"Hallazgo Abierto,Hallazgo Cerrado"</formula1>
    </dataValidation>
    <dataValidation type="list" allowBlank="1" showInputMessage="1" showErrorMessage="1" sqref="K32 K124 K224:K225 K276:K277 K292:K296 K302:K305 K4 K7:K12 K18 K20:K28 K36:K49 K51 K53 K55 K59 K64:K67 K69 K71:K73 K75 K77:K79 K81:K84 K86 K89:K94 K97:K98 K100:K102 K106 K109 K115:K117 K119:K120 K126 K129:K141 K143:K146 K148 K154:K158 K321:K327 K164 K166 K168 K170:K171 K174:K176 K179:K183 K185 K187:K189 K191 K193 K196:K211 K213:K219 K222 K269:K272 K274 K281 K283 K285 K287 K289:K290 K311:K314 K316 K318:K319 K160 K162">
      <formula1>"No,Si"</formula1>
    </dataValidation>
    <dataValidation type="list" allowBlank="1" showInputMessage="1" showErrorMessage="1" sqref="P339 H334 C334 I32 I124 I228 I252 I276:I277 I4 I7:I12 I18 I20:I28 I36:I49 I51 I53 I55 I59 I64:I67 I69 I71:I73 I75 I77:I79 I81:I84 I86 I89:I94 I97:I98 I100:I102 I106 I109 I115:I117 I119:I120 I126 I129:I141 I143:I146 I148 I154:I158 I321:I327 I164 I166 I168 I170:I171 I174:I176 I179:I183 I185 I187:I189 I191 I193 I196:I211 I213:I219 I222 I224:I226 I232 I234 I236 I238 I240:I243 I245:I246 I248 I250 I254 I257:I263 I265 I267 I269:I272 I274 I281 I283 I285 I287 I289:I290 I292:I296 I298 I300 I302:I305 I307 I309 I311:I314 I316 I318:I319 I160 I162">
      <formula1>"No Conformidad,Recomendación, Oportunidad de mejora"</formula1>
    </dataValidation>
    <dataValidation type="list" allowBlank="1" showInputMessage="1" showErrorMessage="1" sqref="P332:P333 R4:R327">
      <formula1>"Abierta,Cerrada"</formula1>
    </dataValidation>
    <dataValidation type="list" allowBlank="1" showInputMessage="1" showErrorMessage="1" sqref="R331 E339:I339 D32 D228 D7:D12 D4 D20:D28 D36:D49 D51 D53 D55 D59 D64:D67 D69 D71:D73 D75 D77:D79 D81:D86 D89:D94 D97:D98 D100:D102 D106 D109 D115:D117 D119:D120 D124:D126 D129:D141 D143:D146 D148 D154:D158 D321:D327 D164 D166 D168 D170:D171 D174:D176 D179:D183 D185 D187:D189 D191 D193 D196:D211 D213:D219 D222 D224:D226 D253:D254 D257:D263 D265 D267 D269:D272 D274 D276:D277 D279 D281 D283 D285 D287 D289:D290 D292:D296 D298 D300 D302:D305 D307 D309 D311:D314 D316 D318:D319 D160 D162">
      <formula1>"Auditoria,Informes,Especial,Autocontrol"</formula1>
    </dataValidation>
    <dataValidation type="list" allowBlank="1" showInputMessage="1" showErrorMessage="1" sqref="G359 M26 M4:M23 M53:M226 M28:M48 M268:M327">
      <formula1>"Corrección,Acción Correctiva,Acción Preventiva,Acción Mejora"</formula1>
    </dataValidation>
  </dataValidations>
  <hyperlinks>
    <hyperlink ref="T267" r:id="rId1" display="\\serv-cv11\calidad\1. PROCESO DE GESTIÓN ESTRATÉGICA\MANUALES\208-PLA-Mn-06 PLAN ESTRATÉGICO DE LA CAJA DE LA VIVIENDA POPULAR"/>
  </hyperlinks>
  <pageMargins left="1.2598425196850394" right="0.23622047244094491" top="0.62992125984251968" bottom="0.51181102362204722" header="0.31496062992125984" footer="0.31496062992125984"/>
  <pageSetup scale="50" fitToHeight="0" orientation="landscape" r:id="rId2"/>
  <headerFooter differentOddEven="1">
    <oddHeader>&amp;L&amp;G&amp;G&amp;C&amp;"Arial Black,Normal"&amp;12Seguimiento Acciones Plan Mejoramiento
Caja de la Vivienda Popular</oddHeader>
    <oddFooter>&amp;L&amp;A&amp;CHoja &amp;P de &amp;N</oddFoot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9"/>
  <sheetViews>
    <sheetView topLeftCell="B1" zoomScaleNormal="100" workbookViewId="0">
      <selection activeCell="C19" sqref="C19"/>
    </sheetView>
  </sheetViews>
  <sheetFormatPr baseColWidth="10" defaultRowHeight="14.25" x14ac:dyDescent="0.2"/>
  <cols>
    <col min="1" max="1" width="3.140625" style="334" customWidth="1"/>
    <col min="2" max="2" width="32.85546875" style="334" customWidth="1"/>
    <col min="3" max="3" width="11.28515625" style="334" customWidth="1"/>
    <col min="4" max="4" width="11.5703125" style="334" customWidth="1"/>
    <col min="5" max="5" width="13.7109375" style="334" hidden="1" customWidth="1"/>
    <col min="6" max="6" width="11.85546875" style="334" hidden="1" customWidth="1"/>
    <col min="7" max="7" width="11.28515625" style="334" customWidth="1"/>
    <col min="8" max="8" width="11.42578125" style="334" customWidth="1"/>
    <col min="9" max="9" width="9.85546875" style="334" customWidth="1"/>
    <col min="10" max="10" width="10.28515625" style="334" customWidth="1"/>
    <col min="11" max="11" width="14.28515625" style="334" customWidth="1"/>
    <col min="12" max="13" width="11.42578125" style="334"/>
    <col min="14" max="14" width="3.28515625" style="334" customWidth="1"/>
    <col min="15" max="15" width="15.140625" style="334" customWidth="1"/>
    <col min="16" max="16384" width="11.42578125" style="334"/>
  </cols>
  <sheetData>
    <row r="1" spans="1:15" ht="21" customHeight="1" thickBot="1" x14ac:dyDescent="0.35">
      <c r="B1" s="397" t="s">
        <v>1089</v>
      </c>
      <c r="C1" s="396"/>
      <c r="D1" s="396"/>
      <c r="E1" s="396"/>
      <c r="F1" s="396"/>
      <c r="G1" s="396"/>
      <c r="H1" s="396"/>
      <c r="I1" s="396"/>
      <c r="J1" s="396"/>
      <c r="K1" s="396" t="s">
        <v>1088</v>
      </c>
      <c r="L1" s="396"/>
      <c r="M1" s="395"/>
    </row>
    <row r="2" spans="1:15" ht="28.5" customHeight="1" x14ac:dyDescent="0.2">
      <c r="B2" s="394" t="s">
        <v>25</v>
      </c>
      <c r="C2" s="393" t="s">
        <v>1087</v>
      </c>
      <c r="D2" s="391" t="s">
        <v>40</v>
      </c>
      <c r="E2" s="392"/>
      <c r="F2" s="392"/>
      <c r="G2" s="391" t="s">
        <v>1086</v>
      </c>
      <c r="H2" s="390"/>
      <c r="I2" s="389" t="s">
        <v>41</v>
      </c>
      <c r="J2" s="388"/>
      <c r="K2" s="387" t="s">
        <v>1085</v>
      </c>
      <c r="L2" s="387"/>
      <c r="M2" s="386"/>
    </row>
    <row r="3" spans="1:15" ht="27" customHeight="1" thickBot="1" x14ac:dyDescent="0.25">
      <c r="B3" s="385"/>
      <c r="C3" s="384"/>
      <c r="D3" s="383" t="s">
        <v>31</v>
      </c>
      <c r="E3" s="382" t="s">
        <v>30</v>
      </c>
      <c r="F3" s="381" t="s">
        <v>29</v>
      </c>
      <c r="G3" s="380" t="s">
        <v>28</v>
      </c>
      <c r="H3" s="379" t="s">
        <v>27</v>
      </c>
      <c r="I3" s="378" t="s">
        <v>33</v>
      </c>
      <c r="J3" s="377" t="s">
        <v>32</v>
      </c>
      <c r="K3" s="376" t="s">
        <v>1084</v>
      </c>
      <c r="L3" s="83" t="s">
        <v>17</v>
      </c>
      <c r="M3" s="375" t="s">
        <v>16</v>
      </c>
      <c r="O3" s="374" t="s">
        <v>1083</v>
      </c>
    </row>
    <row r="4" spans="1:15" ht="15" thickTop="1" x14ac:dyDescent="0.2">
      <c r="A4" s="334">
        <v>1</v>
      </c>
      <c r="B4" s="373" t="s">
        <v>15</v>
      </c>
      <c r="C4" s="363">
        <f>'PM 2017'!J340</f>
        <v>39</v>
      </c>
      <c r="D4" s="372">
        <f>'PM 2017'!N340</f>
        <v>38</v>
      </c>
      <c r="E4" s="371">
        <f>'PM 2017'!O340</f>
        <v>0</v>
      </c>
      <c r="F4" s="370">
        <f>'PM 2017'!P340</f>
        <v>0</v>
      </c>
      <c r="G4" s="362">
        <f>'PM 2017'!Q340</f>
        <v>38</v>
      </c>
      <c r="H4" s="361">
        <f>'PM 2017'!R340</f>
        <v>0</v>
      </c>
      <c r="I4" s="362">
        <f>'PM 2017'!L340</f>
        <v>3</v>
      </c>
      <c r="J4" s="369">
        <f>'PM 2017'!M340</f>
        <v>35</v>
      </c>
      <c r="K4" s="368">
        <f>'PM 2017'!J360</f>
        <v>62</v>
      </c>
      <c r="L4" s="358">
        <f>'PM 2017'!K360</f>
        <v>2</v>
      </c>
      <c r="M4" s="357">
        <f>'PM 2017'!L360</f>
        <v>56</v>
      </c>
      <c r="O4" s="367">
        <f>M4/K4</f>
        <v>0.90322580645161288</v>
      </c>
    </row>
    <row r="5" spans="1:15" ht="15.75" customHeight="1" x14ac:dyDescent="0.2">
      <c r="A5" s="334">
        <v>2</v>
      </c>
      <c r="B5" s="366" t="s">
        <v>14</v>
      </c>
      <c r="C5" s="363">
        <f>'PM 2017'!J341</f>
        <v>12</v>
      </c>
      <c r="D5" s="360">
        <f>'PM 2017'!N341</f>
        <v>12</v>
      </c>
      <c r="E5" s="358">
        <f>'PM 2017'!O341</f>
        <v>0</v>
      </c>
      <c r="F5" s="359">
        <f>'PM 2017'!P341</f>
        <v>0</v>
      </c>
      <c r="G5" s="362">
        <f>'PM 2017'!Q341</f>
        <v>12</v>
      </c>
      <c r="H5" s="361">
        <f>'PM 2017'!R341</f>
        <v>0</v>
      </c>
      <c r="I5" s="360">
        <f>'PM 2017'!L341</f>
        <v>0</v>
      </c>
      <c r="J5" s="359">
        <f>'PM 2017'!M341</f>
        <v>12</v>
      </c>
      <c r="K5" s="358">
        <f>'PM 2017'!J361</f>
        <v>19</v>
      </c>
      <c r="L5" s="358">
        <f>'PM 2017'!K361</f>
        <v>0</v>
      </c>
      <c r="M5" s="357">
        <f>'PM 2017'!L361</f>
        <v>19</v>
      </c>
      <c r="O5" s="356">
        <f>M5/K5</f>
        <v>1</v>
      </c>
    </row>
    <row r="6" spans="1:15" ht="29.25" customHeight="1" x14ac:dyDescent="0.2">
      <c r="A6" s="334">
        <v>3</v>
      </c>
      <c r="B6" s="366" t="s">
        <v>13</v>
      </c>
      <c r="C6" s="363">
        <f>'PM 2017'!J342</f>
        <v>18</v>
      </c>
      <c r="D6" s="360">
        <f>'PM 2017'!N342</f>
        <v>18</v>
      </c>
      <c r="E6" s="358">
        <f>'PM 2017'!O342</f>
        <v>0</v>
      </c>
      <c r="F6" s="359">
        <f>'PM 2017'!P342</f>
        <v>0</v>
      </c>
      <c r="G6" s="362">
        <f>'PM 2017'!Q342</f>
        <v>18</v>
      </c>
      <c r="H6" s="361">
        <f>'PM 2017'!R342</f>
        <v>0</v>
      </c>
      <c r="I6" s="360">
        <f>'PM 2017'!L342</f>
        <v>0</v>
      </c>
      <c r="J6" s="359">
        <f>'PM 2017'!M342</f>
        <v>18</v>
      </c>
      <c r="K6" s="358">
        <f>'PM 2017'!J362</f>
        <v>33</v>
      </c>
      <c r="L6" s="358">
        <f>'PM 2017'!K362</f>
        <v>0</v>
      </c>
      <c r="M6" s="357">
        <f>'PM 2017'!L362</f>
        <v>33</v>
      </c>
      <c r="O6" s="356">
        <f>M6/K6</f>
        <v>1</v>
      </c>
    </row>
    <row r="7" spans="1:15" ht="16.5" customHeight="1" x14ac:dyDescent="0.2">
      <c r="A7" s="334">
        <v>4</v>
      </c>
      <c r="B7" s="365" t="s">
        <v>12</v>
      </c>
      <c r="C7" s="363">
        <f>'PM 2017'!J343</f>
        <v>6</v>
      </c>
      <c r="D7" s="360">
        <f>'PM 2017'!N343</f>
        <v>6</v>
      </c>
      <c r="E7" s="358">
        <f>'PM 2017'!O343</f>
        <v>0</v>
      </c>
      <c r="F7" s="359">
        <f>'PM 2017'!P343</f>
        <v>0</v>
      </c>
      <c r="G7" s="362">
        <f>'PM 2017'!Q343</f>
        <v>6</v>
      </c>
      <c r="H7" s="361">
        <f>'PM 2017'!R343</f>
        <v>0</v>
      </c>
      <c r="I7" s="360">
        <f>'PM 2017'!L343</f>
        <v>0</v>
      </c>
      <c r="J7" s="359">
        <f>'PM 2017'!M343</f>
        <v>6</v>
      </c>
      <c r="K7" s="358">
        <f>'PM 2017'!J363</f>
        <v>7</v>
      </c>
      <c r="L7" s="358">
        <f>'PM 2017'!K363</f>
        <v>0</v>
      </c>
      <c r="M7" s="357">
        <f>'PM 2017'!L363</f>
        <v>7</v>
      </c>
      <c r="O7" s="356">
        <f>M7/K7</f>
        <v>1</v>
      </c>
    </row>
    <row r="8" spans="1:15" ht="16.5" customHeight="1" x14ac:dyDescent="0.2">
      <c r="A8" s="334">
        <v>5</v>
      </c>
      <c r="B8" s="365" t="s">
        <v>11</v>
      </c>
      <c r="C8" s="363">
        <f>'PM 2017'!J344</f>
        <v>11</v>
      </c>
      <c r="D8" s="360">
        <f>'PM 2017'!N344</f>
        <v>10</v>
      </c>
      <c r="E8" s="358">
        <f>'PM 2017'!O344</f>
        <v>0</v>
      </c>
      <c r="F8" s="359">
        <f>'PM 2017'!P344</f>
        <v>0</v>
      </c>
      <c r="G8" s="362">
        <f>'PM 2017'!Q344</f>
        <v>10</v>
      </c>
      <c r="H8" s="361">
        <f>'PM 2017'!R344</f>
        <v>0</v>
      </c>
      <c r="I8" s="360">
        <f>'PM 2017'!L344</f>
        <v>0</v>
      </c>
      <c r="J8" s="359">
        <f>'PM 2017'!M344</f>
        <v>10</v>
      </c>
      <c r="K8" s="358">
        <f>'PM 2017'!J364</f>
        <v>20</v>
      </c>
      <c r="L8" s="358">
        <f>'PM 2017'!K364</f>
        <v>0</v>
      </c>
      <c r="M8" s="357">
        <f>'PM 2017'!L364</f>
        <v>20</v>
      </c>
      <c r="O8" s="356">
        <f>M8/K8</f>
        <v>1</v>
      </c>
    </row>
    <row r="9" spans="1:15" x14ac:dyDescent="0.2">
      <c r="A9" s="334">
        <v>6</v>
      </c>
      <c r="B9" s="365" t="s">
        <v>10</v>
      </c>
      <c r="C9" s="363">
        <f>'PM 2017'!J345</f>
        <v>7</v>
      </c>
      <c r="D9" s="360">
        <f>'PM 2017'!N345</f>
        <v>7</v>
      </c>
      <c r="E9" s="358">
        <f>'PM 2017'!O345</f>
        <v>0</v>
      </c>
      <c r="F9" s="359">
        <f>'PM 2017'!P345</f>
        <v>0</v>
      </c>
      <c r="G9" s="362">
        <f>'PM 2017'!Q345</f>
        <v>7</v>
      </c>
      <c r="H9" s="361">
        <f>'PM 2017'!R345</f>
        <v>0</v>
      </c>
      <c r="I9" s="360">
        <f>'PM 2017'!L345</f>
        <v>0</v>
      </c>
      <c r="J9" s="359">
        <f>'PM 2017'!M345</f>
        <v>7</v>
      </c>
      <c r="K9" s="358">
        <f>'PM 2017'!J365</f>
        <v>8</v>
      </c>
      <c r="L9" s="358">
        <f>'PM 2017'!K365</f>
        <v>0</v>
      </c>
      <c r="M9" s="357">
        <f>'PM 2017'!L365</f>
        <v>8</v>
      </c>
      <c r="O9" s="356">
        <f>M9/K9</f>
        <v>1</v>
      </c>
    </row>
    <row r="10" spans="1:15" x14ac:dyDescent="0.2">
      <c r="A10" s="334">
        <v>7</v>
      </c>
      <c r="B10" s="365" t="s">
        <v>9</v>
      </c>
      <c r="C10" s="363">
        <f>'PM 2017'!J346</f>
        <v>10</v>
      </c>
      <c r="D10" s="360">
        <f>'PM 2017'!N346</f>
        <v>10</v>
      </c>
      <c r="E10" s="358">
        <f>'PM 2017'!O346</f>
        <v>0</v>
      </c>
      <c r="F10" s="359">
        <f>'PM 2017'!P346</f>
        <v>0</v>
      </c>
      <c r="G10" s="362">
        <f>'PM 2017'!Q346</f>
        <v>8</v>
      </c>
      <c r="H10" s="361">
        <f>'PM 2017'!R346</f>
        <v>2</v>
      </c>
      <c r="I10" s="360">
        <f>'PM 2017'!L346</f>
        <v>4</v>
      </c>
      <c r="J10" s="359">
        <f>'PM 2017'!M346</f>
        <v>6</v>
      </c>
      <c r="K10" s="358">
        <f>'PM 2017'!J366</f>
        <v>8</v>
      </c>
      <c r="L10" s="358">
        <f>'PM 2017'!K366</f>
        <v>2</v>
      </c>
      <c r="M10" s="357">
        <f>'PM 2017'!L366</f>
        <v>6</v>
      </c>
      <c r="O10" s="356">
        <f>M10/K10</f>
        <v>0.75</v>
      </c>
    </row>
    <row r="11" spans="1:15" x14ac:dyDescent="0.2">
      <c r="A11" s="334">
        <v>8</v>
      </c>
      <c r="B11" s="365" t="s">
        <v>8</v>
      </c>
      <c r="C11" s="363">
        <f>'PM 2017'!J347</f>
        <v>11</v>
      </c>
      <c r="D11" s="360">
        <f>'PM 2017'!N347</f>
        <v>11</v>
      </c>
      <c r="E11" s="358">
        <f>'PM 2017'!O347</f>
        <v>0</v>
      </c>
      <c r="F11" s="359">
        <f>'PM 2017'!P347</f>
        <v>0</v>
      </c>
      <c r="G11" s="362">
        <f>'PM 2017'!Q347</f>
        <v>11</v>
      </c>
      <c r="H11" s="361">
        <f>'PM 2017'!R347</f>
        <v>0</v>
      </c>
      <c r="I11" s="360">
        <f>'PM 2017'!L347</f>
        <v>2</v>
      </c>
      <c r="J11" s="359">
        <f>'PM 2017'!M347</f>
        <v>9</v>
      </c>
      <c r="K11" s="358">
        <f>'PM 2017'!J367</f>
        <v>15</v>
      </c>
      <c r="L11" s="358">
        <f>'PM 2017'!K367</f>
        <v>0</v>
      </c>
      <c r="M11" s="357">
        <f>'PM 2017'!L367</f>
        <v>13</v>
      </c>
      <c r="O11" s="356">
        <f>M11/K11</f>
        <v>0.8666666666666667</v>
      </c>
    </row>
    <row r="12" spans="1:15" ht="28.5" x14ac:dyDescent="0.2">
      <c r="A12" s="334">
        <v>9</v>
      </c>
      <c r="B12" s="364" t="s">
        <v>7</v>
      </c>
      <c r="C12" s="363">
        <f>'PM 2017'!J348</f>
        <v>37</v>
      </c>
      <c r="D12" s="360">
        <f>'PM 2017'!N348</f>
        <v>37</v>
      </c>
      <c r="E12" s="358">
        <f>'PM 2017'!O348</f>
        <v>0</v>
      </c>
      <c r="F12" s="359">
        <f>'PM 2017'!P348</f>
        <v>0</v>
      </c>
      <c r="G12" s="362">
        <f>'PM 2017'!Q348</f>
        <v>38</v>
      </c>
      <c r="H12" s="361">
        <f>'PM 2017'!R348</f>
        <v>0</v>
      </c>
      <c r="I12" s="360">
        <f>'PM 2017'!L348</f>
        <v>17</v>
      </c>
      <c r="J12" s="359">
        <f>'PM 2017'!M348</f>
        <v>20</v>
      </c>
      <c r="K12" s="358">
        <f>'PM 2017'!J368</f>
        <v>55</v>
      </c>
      <c r="L12" s="358">
        <f>'PM 2017'!K368</f>
        <v>14</v>
      </c>
      <c r="M12" s="357">
        <f>'PM 2017'!L368</f>
        <v>27</v>
      </c>
      <c r="O12" s="356">
        <f>M12/K12</f>
        <v>0.49090909090909091</v>
      </c>
    </row>
    <row r="13" spans="1:15" x14ac:dyDescent="0.2">
      <c r="A13" s="334">
        <v>10</v>
      </c>
      <c r="B13" s="364" t="s">
        <v>6</v>
      </c>
      <c r="C13" s="363">
        <f>'PM 2017'!J349</f>
        <v>11</v>
      </c>
      <c r="D13" s="360">
        <f>'PM 2017'!N349</f>
        <v>11</v>
      </c>
      <c r="E13" s="358">
        <f>'PM 2017'!O349</f>
        <v>0</v>
      </c>
      <c r="F13" s="359">
        <f>'PM 2017'!P349</f>
        <v>0</v>
      </c>
      <c r="G13" s="362">
        <f>'PM 2017'!Q349</f>
        <v>10</v>
      </c>
      <c r="H13" s="361">
        <f>'PM 2017'!R349</f>
        <v>1</v>
      </c>
      <c r="I13" s="360">
        <f>'PM 2017'!L349</f>
        <v>9</v>
      </c>
      <c r="J13" s="359">
        <f>'PM 2017'!M349</f>
        <v>2</v>
      </c>
      <c r="K13" s="358">
        <f>'PM 2017'!J369</f>
        <v>17</v>
      </c>
      <c r="L13" s="358">
        <f>'PM 2017'!K369</f>
        <v>13</v>
      </c>
      <c r="M13" s="357">
        <f>'PM 2017'!L369</f>
        <v>5</v>
      </c>
      <c r="O13" s="356">
        <f>M13/K13</f>
        <v>0.29411764705882354</v>
      </c>
    </row>
    <row r="14" spans="1:15" x14ac:dyDescent="0.2">
      <c r="A14" s="334">
        <v>11</v>
      </c>
      <c r="B14" s="364" t="s">
        <v>5</v>
      </c>
      <c r="C14" s="363">
        <f>'PM 2017'!J350</f>
        <v>31</v>
      </c>
      <c r="D14" s="360">
        <f>'PM 2017'!N350</f>
        <v>31</v>
      </c>
      <c r="E14" s="358">
        <f>'PM 2017'!O350</f>
        <v>0</v>
      </c>
      <c r="F14" s="359">
        <f>'PM 2017'!P350</f>
        <v>0</v>
      </c>
      <c r="G14" s="362">
        <f>'PM 2017'!Q350</f>
        <v>31</v>
      </c>
      <c r="H14" s="361">
        <f>'PM 2017'!R350</f>
        <v>0</v>
      </c>
      <c r="I14" s="360">
        <f>'PM 2017'!L350</f>
        <v>2</v>
      </c>
      <c r="J14" s="359">
        <f>'PM 2017'!M350</f>
        <v>29</v>
      </c>
      <c r="K14" s="358">
        <f>'PM 2017'!J370</f>
        <v>41</v>
      </c>
      <c r="L14" s="358">
        <f>'PM 2017'!K370</f>
        <v>3</v>
      </c>
      <c r="M14" s="357">
        <f>'PM 2017'!L370</f>
        <v>38</v>
      </c>
      <c r="O14" s="356">
        <f>M14/K14</f>
        <v>0.92682926829268297</v>
      </c>
    </row>
    <row r="15" spans="1:15" x14ac:dyDescent="0.2">
      <c r="A15" s="334">
        <v>12</v>
      </c>
      <c r="B15" s="364" t="s">
        <v>4</v>
      </c>
      <c r="C15" s="363">
        <f>'PM 2017'!J351</f>
        <v>9</v>
      </c>
      <c r="D15" s="360">
        <f>'PM 2017'!N351</f>
        <v>9</v>
      </c>
      <c r="E15" s="358">
        <f>'PM 2017'!O351</f>
        <v>0</v>
      </c>
      <c r="F15" s="359">
        <f>'PM 2017'!P351</f>
        <v>0</v>
      </c>
      <c r="G15" s="362">
        <f>'PM 2017'!Q351</f>
        <v>9</v>
      </c>
      <c r="H15" s="361">
        <f>'PM 2017'!R351</f>
        <v>0</v>
      </c>
      <c r="I15" s="360">
        <f>'PM 2017'!L351</f>
        <v>0</v>
      </c>
      <c r="J15" s="359">
        <f>'PM 2017'!M351</f>
        <v>9</v>
      </c>
      <c r="K15" s="358">
        <f>'PM 2017'!J371</f>
        <v>19</v>
      </c>
      <c r="L15" s="358">
        <f>'PM 2017'!K371</f>
        <v>0</v>
      </c>
      <c r="M15" s="357">
        <f>'PM 2017'!L371</f>
        <v>19</v>
      </c>
      <c r="O15" s="356">
        <f>M15/K15</f>
        <v>1</v>
      </c>
    </row>
    <row r="16" spans="1:15" ht="15" thickBot="1" x14ac:dyDescent="0.25">
      <c r="A16" s="334">
        <v>13</v>
      </c>
      <c r="B16" s="355" t="s">
        <v>3</v>
      </c>
      <c r="C16" s="354">
        <f>'PM 2017'!J352</f>
        <v>8</v>
      </c>
      <c r="D16" s="352">
        <f>'PM 2017'!N352</f>
        <v>8</v>
      </c>
      <c r="E16" s="350">
        <f>'PM 2017'!O352</f>
        <v>0</v>
      </c>
      <c r="F16" s="351">
        <f>'PM 2017'!P352</f>
        <v>0</v>
      </c>
      <c r="G16" s="352">
        <f>'PM 2017'!Q352</f>
        <v>8</v>
      </c>
      <c r="H16" s="353">
        <f>'PM 2017'!R352</f>
        <v>0</v>
      </c>
      <c r="I16" s="352">
        <f>'PM 2017'!L352</f>
        <v>0</v>
      </c>
      <c r="J16" s="351">
        <f>'PM 2017'!M352</f>
        <v>8</v>
      </c>
      <c r="K16" s="350">
        <f>'PM 2017'!J372</f>
        <v>13</v>
      </c>
      <c r="L16" s="350">
        <f>'PM 2017'!K372</f>
        <v>0</v>
      </c>
      <c r="M16" s="349">
        <f>'PM 2017'!L372</f>
        <v>13</v>
      </c>
      <c r="O16" s="348">
        <f>M16/K16</f>
        <v>1</v>
      </c>
    </row>
    <row r="17" spans="2:15" ht="18.75" thickBot="1" x14ac:dyDescent="0.3">
      <c r="B17" s="347" t="s">
        <v>2</v>
      </c>
      <c r="C17" s="346">
        <f>SUM(C4:C16)</f>
        <v>210</v>
      </c>
      <c r="D17" s="345">
        <f>SUM(D4:D16)</f>
        <v>208</v>
      </c>
      <c r="E17" s="345">
        <f>SUM(E4:E16)</f>
        <v>0</v>
      </c>
      <c r="F17" s="344">
        <f>SUM(F4:F16)</f>
        <v>0</v>
      </c>
      <c r="G17" s="342">
        <f>SUM(G4:G16)</f>
        <v>206</v>
      </c>
      <c r="H17" s="343">
        <f>SUM(H4:H16)</f>
        <v>3</v>
      </c>
      <c r="I17" s="342">
        <f>SUM(I4:I16)</f>
        <v>37</v>
      </c>
      <c r="J17" s="341">
        <f>SUM(J4:J16)</f>
        <v>171</v>
      </c>
      <c r="K17" s="340">
        <f>SUM(K4:K16)</f>
        <v>317</v>
      </c>
      <c r="L17" s="339">
        <f>SUM(L4:L16)</f>
        <v>34</v>
      </c>
      <c r="M17" s="338">
        <f>SUM(M4:M16)</f>
        <v>264</v>
      </c>
      <c r="O17" s="337">
        <f>M17/K17</f>
        <v>0.83280757097791802</v>
      </c>
    </row>
    <row r="18" spans="2:15" ht="5.25" customHeight="1" thickBot="1" x14ac:dyDescent="0.25"/>
    <row r="19" spans="2:15" ht="16.5" thickBot="1" x14ac:dyDescent="0.3">
      <c r="B19" s="336" t="s">
        <v>1082</v>
      </c>
      <c r="C19" s="335">
        <f>'PM 2017'!N1</f>
        <v>43099</v>
      </c>
    </row>
  </sheetData>
  <mergeCells count="8">
    <mergeCell ref="I2:J2"/>
    <mergeCell ref="G2:H2"/>
    <mergeCell ref="B1:J1"/>
    <mergeCell ref="K1:M1"/>
    <mergeCell ref="K2:M2"/>
    <mergeCell ref="C2:C3"/>
    <mergeCell ref="B2:B3"/>
    <mergeCell ref="D2:F2"/>
  </mergeCells>
  <conditionalFormatting sqref="F3">
    <cfRule type="cellIs" dxfId="646" priority="5" operator="equal">
      <formula>"Oportunidad de mejora"</formula>
    </cfRule>
    <cfRule type="cellIs" dxfId="645" priority="6" operator="equal">
      <formula>"Recomendación"</formula>
    </cfRule>
    <cfRule type="cellIs" dxfId="644" priority="7" operator="equal">
      <formula>"No Conformidad"</formula>
    </cfRule>
  </conditionalFormatting>
  <conditionalFormatting sqref="L3:M3">
    <cfRule type="cellIs" dxfId="643" priority="3" operator="equal">
      <formula>"Cerrada"</formula>
    </cfRule>
    <cfRule type="cellIs" dxfId="642" priority="4" operator="equal">
      <formula>"Abierta"</formula>
    </cfRule>
  </conditionalFormatting>
  <conditionalFormatting sqref="I3:J3">
    <cfRule type="cellIs" dxfId="641" priority="1" operator="equal">
      <formula>"Hallazgo Cerrado"</formula>
    </cfRule>
    <cfRule type="cellIs" dxfId="640" priority="2" operator="equal">
      <formula>"Hallazgo Abierto"</formula>
    </cfRule>
  </conditionalFormatting>
  <pageMargins left="0.51181102362204722" right="0.43307086614173229" top="1.1023622047244095" bottom="0.74803149606299213" header="0.31496062992125984" footer="0.31496062992125984"/>
  <pageSetup scale="78" orientation="landscape" r:id="rId1"/>
  <headerFooter>
    <oddHeader>&amp;L&amp;G&amp;C&amp;"Arial Black,Normal"&amp;12Seguimiento consolidado Plan de Mejoramiento por procesos.
Caja de la Vivienda Popular
Control Interno</oddHeader>
    <oddFooter>&amp;L&amp;A&amp;R&amp;F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PM 2017</vt:lpstr>
      <vt:lpstr>Resumen Vig2017</vt:lpstr>
      <vt:lpstr>Administración_de_la_Información</vt:lpstr>
      <vt:lpstr>'PM 2017'!Área_de_impresión</vt:lpstr>
      <vt:lpstr>'Resumen Vig2017'!Área_de_impresión</vt:lpstr>
      <vt:lpstr>'PM 2017'!Títulos_a_imprimir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YANET D'ANTONIO ADAME</dc:creator>
  <cp:lastModifiedBy>CLAUDIA YANET D'ANTONIO ADAME</cp:lastModifiedBy>
  <dcterms:created xsi:type="dcterms:W3CDTF">2018-03-05T15:57:42Z</dcterms:created>
  <dcterms:modified xsi:type="dcterms:W3CDTF">2018-03-05T15:59:50Z</dcterms:modified>
</cp:coreProperties>
</file>