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E:\CONSULTORIAS 2022\CAJA DE LA VIVIENDA POPULAR\RIESGOS\BASE INICIAL DE RIESGOS\"/>
    </mc:Choice>
  </mc:AlternateContent>
  <bookViews>
    <workbookView xWindow="0" yWindow="0" windowWidth="20490" windowHeight="7665" tabRatio="882" activeTab="1"/>
  </bookViews>
  <sheets>
    <sheet name="Instructivo" sheetId="20" r:id="rId1"/>
    <sheet name="208-PLA-Ft-78 Mapa Gestión" sheetId="21" r:id="rId2"/>
    <sheet name="Tabla Valoración controles" sheetId="15" state="hidden" r:id="rId3"/>
    <sheet name="Tabla probabilidad" sheetId="12" r:id="rId4"/>
    <sheet name="Tabla Impacto" sheetId="13" r:id="rId5"/>
    <sheet name="FORMULAS" sheetId="22" r:id="rId6"/>
    <sheet name="Opciones Tratamiento" sheetId="16" r:id="rId7"/>
    <sheet name="Hoja1" sheetId="11" r:id="rId8"/>
  </sheets>
  <externalReferences>
    <externalReference r:id="rId9"/>
    <externalReference r:id="rId10"/>
  </externalReferences>
  <definedNames>
    <definedName name="Procedimiento">[1]BD!$A$86:$P$86</definedName>
  </definedNames>
  <calcPr calcId="162913"/>
  <pivotCaches>
    <pivotCache cacheId="0" r:id="rId11"/>
  </pivotCaches>
</workbook>
</file>

<file path=xl/calcChain.xml><?xml version="1.0" encoding="utf-8"?>
<calcChain xmlns="http://schemas.openxmlformats.org/spreadsheetml/2006/main">
  <c r="AD260" i="21" l="1"/>
  <c r="AB260" i="21"/>
  <c r="Z260" i="21"/>
  <c r="X260" i="21"/>
  <c r="V260" i="21"/>
  <c r="T260" i="21"/>
  <c r="AD259" i="21"/>
  <c r="AB259" i="21"/>
  <c r="Z259" i="21"/>
  <c r="X259" i="21"/>
  <c r="V259" i="21"/>
  <c r="T259" i="21"/>
  <c r="AD258" i="21"/>
  <c r="AB258" i="21"/>
  <c r="Z258" i="21"/>
  <c r="X258" i="21"/>
  <c r="V258" i="21"/>
  <c r="T258" i="21"/>
  <c r="AD257" i="21"/>
  <c r="AB257" i="21"/>
  <c r="Z257" i="21"/>
  <c r="X257" i="21"/>
  <c r="V257" i="21"/>
  <c r="T257" i="21"/>
  <c r="AD256" i="21"/>
  <c r="AB256" i="21"/>
  <c r="Z256" i="21"/>
  <c r="X256" i="21"/>
  <c r="V256" i="21"/>
  <c r="T256" i="21"/>
  <c r="AD255" i="21"/>
  <c r="AB255" i="21"/>
  <c r="Z255" i="21"/>
  <c r="X255" i="21"/>
  <c r="V255" i="21"/>
  <c r="T255" i="21"/>
  <c r="N255" i="21"/>
  <c r="L255" i="21"/>
  <c r="K255" i="21" s="1"/>
  <c r="D255" i="21"/>
  <c r="C255" i="21"/>
  <c r="AD254" i="21"/>
  <c r="AB254" i="21"/>
  <c r="Z254" i="21"/>
  <c r="X254" i="21"/>
  <c r="V254" i="21"/>
  <c r="T254" i="21"/>
  <c r="AD253" i="21"/>
  <c r="AB253" i="21"/>
  <c r="Z253" i="21"/>
  <c r="X253" i="21"/>
  <c r="BC253" i="21" s="1"/>
  <c r="V253" i="21"/>
  <c r="T253" i="21"/>
  <c r="AD252" i="21"/>
  <c r="AB252" i="21"/>
  <c r="Z252" i="21"/>
  <c r="X252" i="21"/>
  <c r="BC252" i="21" s="1"/>
  <c r="V252" i="21"/>
  <c r="T252" i="21"/>
  <c r="AD251" i="21"/>
  <c r="AB251" i="21"/>
  <c r="Z251" i="21"/>
  <c r="X251" i="21"/>
  <c r="BC251" i="21" s="1"/>
  <c r="V251" i="21"/>
  <c r="T251" i="21"/>
  <c r="AD250" i="21"/>
  <c r="AB250" i="21"/>
  <c r="Z250" i="21"/>
  <c r="X250" i="21"/>
  <c r="V250" i="21"/>
  <c r="BC250" i="21" s="1"/>
  <c r="T250" i="21"/>
  <c r="AD249" i="21"/>
  <c r="AB249" i="21"/>
  <c r="Z249" i="21"/>
  <c r="X249" i="21"/>
  <c r="V249" i="21"/>
  <c r="T249" i="21"/>
  <c r="N249" i="21"/>
  <c r="L249" i="21"/>
  <c r="K249" i="21" s="1"/>
  <c r="D249" i="21"/>
  <c r="C249" i="21"/>
  <c r="AD248" i="21"/>
  <c r="AB248" i="21"/>
  <c r="Z248" i="21"/>
  <c r="X248" i="21"/>
  <c r="V248" i="21"/>
  <c r="BC248" i="21" s="1"/>
  <c r="T248" i="21"/>
  <c r="AD247" i="21"/>
  <c r="AB247" i="21"/>
  <c r="Z247" i="21"/>
  <c r="X247" i="21"/>
  <c r="V247" i="21"/>
  <c r="BC247" i="21" s="1"/>
  <c r="T247" i="21"/>
  <c r="AD246" i="21"/>
  <c r="AB246" i="21"/>
  <c r="Z246" i="21"/>
  <c r="X246" i="21"/>
  <c r="BC246" i="21" s="1"/>
  <c r="V246" i="21"/>
  <c r="T246" i="21"/>
  <c r="AD245" i="21"/>
  <c r="AB245" i="21"/>
  <c r="Z245" i="21"/>
  <c r="X245" i="21"/>
  <c r="BC245" i="21" s="1"/>
  <c r="V245" i="21"/>
  <c r="T245" i="21"/>
  <c r="AD244" i="21"/>
  <c r="AB244" i="21"/>
  <c r="Z244" i="21"/>
  <c r="X244" i="21"/>
  <c r="BC244" i="21" s="1"/>
  <c r="V244" i="21"/>
  <c r="T244" i="21"/>
  <c r="AD243" i="21"/>
  <c r="AB243" i="21"/>
  <c r="Z243" i="21"/>
  <c r="X243" i="21"/>
  <c r="V243" i="21"/>
  <c r="T243" i="21"/>
  <c r="N243" i="21"/>
  <c r="L243" i="21"/>
  <c r="K243" i="21" s="1"/>
  <c r="D243" i="21"/>
  <c r="C243" i="21"/>
  <c r="D231" i="21"/>
  <c r="C231" i="21"/>
  <c r="T225" i="21"/>
  <c r="T226" i="21"/>
  <c r="D225" i="21"/>
  <c r="C225" i="21"/>
  <c r="AD242" i="21"/>
  <c r="AB242" i="21"/>
  <c r="Z242" i="21"/>
  <c r="X242" i="21"/>
  <c r="V242" i="21"/>
  <c r="BC242" i="21" s="1"/>
  <c r="T242" i="21"/>
  <c r="AD241" i="21"/>
  <c r="AB241" i="21"/>
  <c r="Z241" i="21"/>
  <c r="X241" i="21"/>
  <c r="BC241" i="21" s="1"/>
  <c r="V241" i="21"/>
  <c r="T241" i="21"/>
  <c r="AD240" i="21"/>
  <c r="AB240" i="21"/>
  <c r="Z240" i="21"/>
  <c r="X240" i="21"/>
  <c r="V240" i="21"/>
  <c r="BC240" i="21" s="1"/>
  <c r="T240" i="21"/>
  <c r="AD239" i="21"/>
  <c r="AB239" i="21"/>
  <c r="Z239" i="21"/>
  <c r="X239" i="21"/>
  <c r="BC239" i="21" s="1"/>
  <c r="V239" i="21"/>
  <c r="T239" i="21"/>
  <c r="AD238" i="21"/>
  <c r="AB238" i="21"/>
  <c r="Z238" i="21"/>
  <c r="X238" i="21"/>
  <c r="V238" i="21"/>
  <c r="BC238" i="21" s="1"/>
  <c r="T238" i="21"/>
  <c r="AD237" i="21"/>
  <c r="AB237" i="21"/>
  <c r="Z237" i="21"/>
  <c r="X237" i="21"/>
  <c r="V237" i="21"/>
  <c r="T237" i="21"/>
  <c r="N237" i="21"/>
  <c r="L237" i="21"/>
  <c r="K237" i="21" s="1"/>
  <c r="D237" i="21"/>
  <c r="C237" i="21"/>
  <c r="AD236" i="21"/>
  <c r="AB236" i="21"/>
  <c r="Z236" i="21"/>
  <c r="X236" i="21"/>
  <c r="V236" i="21"/>
  <c r="BC236" i="21" s="1"/>
  <c r="T236" i="21"/>
  <c r="AD235" i="21"/>
  <c r="AB235" i="21"/>
  <c r="Z235" i="21"/>
  <c r="X235" i="21"/>
  <c r="BC235" i="21" s="1"/>
  <c r="V235" i="21"/>
  <c r="T235" i="21"/>
  <c r="AD234" i="21"/>
  <c r="AB234" i="21"/>
  <c r="Z234" i="21"/>
  <c r="X234" i="21"/>
  <c r="BC234" i="21" s="1"/>
  <c r="V234" i="21"/>
  <c r="T234" i="21"/>
  <c r="AD233" i="21"/>
  <c r="AB233" i="21"/>
  <c r="Z233" i="21"/>
  <c r="X233" i="21"/>
  <c r="BC233" i="21" s="1"/>
  <c r="V233" i="21"/>
  <c r="T233" i="21"/>
  <c r="AD232" i="21"/>
  <c r="AB232" i="21"/>
  <c r="Z232" i="21"/>
  <c r="X232" i="21"/>
  <c r="V232" i="21"/>
  <c r="BC232" i="21" s="1"/>
  <c r="T232" i="21"/>
  <c r="AD231" i="21"/>
  <c r="AB231" i="21"/>
  <c r="Z231" i="21"/>
  <c r="X231" i="21"/>
  <c r="V231" i="21"/>
  <c r="T231" i="21"/>
  <c r="N231" i="21"/>
  <c r="L231" i="21"/>
  <c r="K231" i="21" s="1"/>
  <c r="AD230" i="21"/>
  <c r="AB230" i="21"/>
  <c r="Z230" i="21"/>
  <c r="X230" i="21"/>
  <c r="BC230" i="21" s="1"/>
  <c r="V230" i="21"/>
  <c r="T230" i="21"/>
  <c r="AD229" i="21"/>
  <c r="AB229" i="21"/>
  <c r="Z229" i="21"/>
  <c r="X229" i="21"/>
  <c r="V229" i="21"/>
  <c r="BC229" i="21" s="1"/>
  <c r="T229" i="21"/>
  <c r="AD228" i="21"/>
  <c r="AB228" i="21"/>
  <c r="Z228" i="21"/>
  <c r="X228" i="21"/>
  <c r="BC228" i="21" s="1"/>
  <c r="V228" i="21"/>
  <c r="T228" i="21"/>
  <c r="AD227" i="21"/>
  <c r="AB227" i="21"/>
  <c r="Z227" i="21"/>
  <c r="X227" i="21"/>
  <c r="V227" i="21"/>
  <c r="BC227" i="21" s="1"/>
  <c r="T227" i="21"/>
  <c r="AD226" i="21"/>
  <c r="AB226" i="21"/>
  <c r="Z226" i="21"/>
  <c r="X226" i="21"/>
  <c r="V226" i="21"/>
  <c r="AD225" i="21"/>
  <c r="AB225" i="21"/>
  <c r="Z225" i="21"/>
  <c r="X225" i="21"/>
  <c r="V225" i="21"/>
  <c r="N225" i="21"/>
  <c r="O225" i="21" s="1"/>
  <c r="L225" i="21"/>
  <c r="K225" i="21" s="1"/>
  <c r="C117" i="21"/>
  <c r="D117" i="21"/>
  <c r="L117" i="21"/>
  <c r="K117" i="21" s="1"/>
  <c r="N117" i="21"/>
  <c r="O117" i="21" s="1"/>
  <c r="T117" i="21"/>
  <c r="V117" i="21"/>
  <c r="X117" i="21"/>
  <c r="Z117" i="21"/>
  <c r="AB117" i="21"/>
  <c r="AD117" i="21"/>
  <c r="T118" i="21"/>
  <c r="V118" i="21"/>
  <c r="BC118" i="21" s="1"/>
  <c r="X118" i="21"/>
  <c r="Z118" i="21"/>
  <c r="AB118" i="21"/>
  <c r="AD118" i="21"/>
  <c r="T119" i="21"/>
  <c r="V119" i="21"/>
  <c r="BC119" i="21" s="1"/>
  <c r="X119" i="21"/>
  <c r="Z119" i="21"/>
  <c r="AB119" i="21"/>
  <c r="AD119" i="21"/>
  <c r="T120" i="21"/>
  <c r="V120" i="21"/>
  <c r="X120" i="21"/>
  <c r="BC120" i="21" s="1"/>
  <c r="Z120" i="21"/>
  <c r="AB120" i="21"/>
  <c r="AD120" i="21"/>
  <c r="T121" i="21"/>
  <c r="V121" i="21"/>
  <c r="X121" i="21"/>
  <c r="BC121" i="21" s="1"/>
  <c r="Z121" i="21"/>
  <c r="AB121" i="21"/>
  <c r="AD121" i="21"/>
  <c r="T122" i="21"/>
  <c r="V122" i="21"/>
  <c r="BC122" i="21" s="1"/>
  <c r="X122" i="21"/>
  <c r="Z122" i="21"/>
  <c r="AB122" i="21"/>
  <c r="AD122" i="21"/>
  <c r="BH255" i="21" l="1"/>
  <c r="BC255" i="21"/>
  <c r="BC254" i="21"/>
  <c r="BC257" i="21"/>
  <c r="BC259" i="21"/>
  <c r="BC256" i="21"/>
  <c r="BC258" i="21"/>
  <c r="BC249" i="21"/>
  <c r="BC243" i="21"/>
  <c r="BH243" i="21"/>
  <c r="BH249" i="21"/>
  <c r="BC260" i="21"/>
  <c r="BC237" i="21"/>
  <c r="BH237" i="21"/>
  <c r="P255" i="21"/>
  <c r="Q255" i="21" s="1"/>
  <c r="O255" i="21"/>
  <c r="BD255" i="21" s="1"/>
  <c r="BE255" i="21"/>
  <c r="BD256" i="21" s="1"/>
  <c r="BD257" i="21" s="1"/>
  <c r="BD258" i="21" s="1"/>
  <c r="BD259" i="21" s="1"/>
  <c r="P249" i="21"/>
  <c r="Q249" i="21" s="1"/>
  <c r="O249" i="21"/>
  <c r="P243" i="21"/>
  <c r="Q243" i="21" s="1"/>
  <c r="O243" i="21"/>
  <c r="BD243" i="21" s="1"/>
  <c r="BE243" i="21" s="1"/>
  <c r="BC231" i="21"/>
  <c r="BH231" i="21"/>
  <c r="BC226" i="21"/>
  <c r="BC225" i="21"/>
  <c r="BH225" i="21"/>
  <c r="P237" i="21"/>
  <c r="Q237" i="21" s="1"/>
  <c r="O237" i="21"/>
  <c r="BD237" i="21" s="1"/>
  <c r="BE237" i="21" s="1"/>
  <c r="P231" i="21"/>
  <c r="Q231" i="21" s="1"/>
  <c r="O231" i="21"/>
  <c r="BD231" i="21" s="1"/>
  <c r="BE231" i="21" s="1"/>
  <c r="P225" i="21"/>
  <c r="Q225" i="21" s="1"/>
  <c r="BD225" i="21"/>
  <c r="BE225" i="21" s="1"/>
  <c r="BC117" i="21"/>
  <c r="BH117" i="21"/>
  <c r="BD117" i="21"/>
  <c r="BE117" i="21" s="1"/>
  <c r="P117" i="21"/>
  <c r="Q117" i="21" s="1"/>
  <c r="BD249" i="21" l="1"/>
  <c r="BE249" i="21" s="1"/>
  <c r="BD250" i="21" s="1"/>
  <c r="BD251" i="21" s="1"/>
  <c r="BD252" i="21" s="1"/>
  <c r="BD253" i="21" s="1"/>
  <c r="BD254" i="21" s="1"/>
  <c r="BD260" i="21"/>
  <c r="BE256" i="21"/>
  <c r="BE257" i="21" s="1"/>
  <c r="BE258" i="21" s="1"/>
  <c r="BE259" i="21" s="1"/>
  <c r="BD244" i="21"/>
  <c r="BD245" i="21" s="1"/>
  <c r="BD246" i="21" s="1"/>
  <c r="BD247" i="21" s="1"/>
  <c r="BD248" i="21" s="1"/>
  <c r="BD238" i="21"/>
  <c r="BD239" i="21" s="1"/>
  <c r="BD240" i="21" s="1"/>
  <c r="BD241" i="21" s="1"/>
  <c r="BD242" i="21" s="1"/>
  <c r="BD232" i="21"/>
  <c r="BD233" i="21" s="1"/>
  <c r="BD234" i="21" s="1"/>
  <c r="BD235" i="21" s="1"/>
  <c r="BD236" i="21" s="1"/>
  <c r="BD226" i="21"/>
  <c r="BD227" i="21" s="1"/>
  <c r="BD228" i="21" s="1"/>
  <c r="BD229" i="21" s="1"/>
  <c r="BD230" i="21" s="1"/>
  <c r="BD118" i="21"/>
  <c r="BD119" i="21" s="1"/>
  <c r="BD120" i="21" s="1"/>
  <c r="BD121" i="21" s="1"/>
  <c r="BD122" i="21" s="1"/>
  <c r="BE250" i="21" l="1"/>
  <c r="BE251" i="21" s="1"/>
  <c r="BE252" i="21" s="1"/>
  <c r="BE253" i="21" s="1"/>
  <c r="BE254" i="21" s="1"/>
  <c r="BF249" i="21" s="1"/>
  <c r="BG249" i="21" s="1"/>
  <c r="BJ249" i="21" s="1"/>
  <c r="BK249" i="21" s="1"/>
  <c r="BE260" i="21"/>
  <c r="BF255" i="21" s="1"/>
  <c r="BG255" i="21" s="1"/>
  <c r="BJ255" i="21" s="1"/>
  <c r="BK255" i="21" s="1"/>
  <c r="BI255" i="21"/>
  <c r="BI249" i="21"/>
  <c r="BE244" i="21"/>
  <c r="BE245" i="21" s="1"/>
  <c r="BE246" i="21" s="1"/>
  <c r="BE247" i="21" s="1"/>
  <c r="BE248" i="21" s="1"/>
  <c r="BE226" i="21"/>
  <c r="BE227" i="21" s="1"/>
  <c r="BE228" i="21" s="1"/>
  <c r="BE229" i="21" s="1"/>
  <c r="BE230" i="21" s="1"/>
  <c r="BF225" i="21" s="1"/>
  <c r="BG225" i="21" s="1"/>
  <c r="BJ225" i="21" s="1"/>
  <c r="BK225" i="21" s="1"/>
  <c r="BE238" i="21"/>
  <c r="BE239" i="21" s="1"/>
  <c r="BE240" i="21" s="1"/>
  <c r="BE241" i="21" s="1"/>
  <c r="BE242" i="21" s="1"/>
  <c r="BE232" i="21"/>
  <c r="BE233" i="21" s="1"/>
  <c r="BE234" i="21" s="1"/>
  <c r="BE235" i="21" s="1"/>
  <c r="BE236" i="21" s="1"/>
  <c r="BE118" i="21"/>
  <c r="BE119" i="21" s="1"/>
  <c r="BE120" i="21" s="1"/>
  <c r="BE121" i="21" s="1"/>
  <c r="BE122" i="21" s="1"/>
  <c r="BF117" i="21" s="1"/>
  <c r="BG117" i="21" s="1"/>
  <c r="BJ117" i="21" s="1"/>
  <c r="BK117" i="21" s="1"/>
  <c r="BI117" i="21"/>
  <c r="BF243" i="21" l="1"/>
  <c r="BG243" i="21" s="1"/>
  <c r="BJ243" i="21" s="1"/>
  <c r="BK243" i="21" s="1"/>
  <c r="BI243" i="21"/>
  <c r="BI225" i="21"/>
  <c r="BF237" i="21"/>
  <c r="BG237" i="21" s="1"/>
  <c r="BJ237" i="21" s="1"/>
  <c r="BK237" i="21" s="1"/>
  <c r="BI237" i="21"/>
  <c r="BF231" i="21"/>
  <c r="BG231" i="21" s="1"/>
  <c r="BJ231" i="21" s="1"/>
  <c r="BK231" i="21" s="1"/>
  <c r="BI231" i="21"/>
  <c r="AB213" i="21" l="1"/>
  <c r="Z213" i="21"/>
  <c r="X213" i="21"/>
  <c r="V213" i="21"/>
  <c r="AB207" i="21"/>
  <c r="Z207" i="21"/>
  <c r="X207" i="21"/>
  <c r="V207" i="21"/>
  <c r="AB201" i="21"/>
  <c r="Z201" i="21"/>
  <c r="X201" i="21"/>
  <c r="V201" i="21"/>
  <c r="AB88" i="21" l="1"/>
  <c r="X88" i="21"/>
  <c r="V88" i="21"/>
  <c r="D15" i="21" l="1"/>
  <c r="D21" i="21"/>
  <c r="D27" i="21"/>
  <c r="D33" i="21"/>
  <c r="D39" i="21"/>
  <c r="D45" i="21"/>
  <c r="D51" i="21"/>
  <c r="D57" i="21"/>
  <c r="D63" i="21"/>
  <c r="D69" i="21"/>
  <c r="D75" i="21"/>
  <c r="D81" i="21"/>
  <c r="D87" i="21"/>
  <c r="D93" i="21"/>
  <c r="D99" i="21"/>
  <c r="D105" i="21"/>
  <c r="D111" i="21"/>
  <c r="D123" i="21"/>
  <c r="D129" i="21"/>
  <c r="D135" i="21"/>
  <c r="D141" i="21"/>
  <c r="D147" i="21"/>
  <c r="D153" i="21"/>
  <c r="D159" i="21"/>
  <c r="D165" i="21"/>
  <c r="D171" i="21"/>
  <c r="D177" i="21"/>
  <c r="D183" i="21"/>
  <c r="D189" i="21"/>
  <c r="D195" i="21"/>
  <c r="D201" i="21"/>
  <c r="D207" i="21"/>
  <c r="D213" i="21"/>
  <c r="D219" i="21"/>
  <c r="D9" i="21"/>
  <c r="C15" i="21"/>
  <c r="C21" i="21"/>
  <c r="C27" i="21"/>
  <c r="C33" i="21"/>
  <c r="C39" i="21"/>
  <c r="C45" i="21"/>
  <c r="C51" i="21"/>
  <c r="C57" i="21"/>
  <c r="C63" i="21"/>
  <c r="C69" i="21"/>
  <c r="C75" i="21"/>
  <c r="C81" i="21"/>
  <c r="C87" i="21"/>
  <c r="C93" i="21"/>
  <c r="C99" i="21"/>
  <c r="C105" i="21"/>
  <c r="C111" i="21"/>
  <c r="C123" i="21"/>
  <c r="C129" i="21"/>
  <c r="C135" i="21"/>
  <c r="C141" i="21"/>
  <c r="C147" i="21"/>
  <c r="C153" i="21"/>
  <c r="C159" i="21"/>
  <c r="C165" i="21"/>
  <c r="C171" i="21"/>
  <c r="C177" i="21"/>
  <c r="C183" i="21"/>
  <c r="C189" i="21"/>
  <c r="C195" i="21"/>
  <c r="C201" i="21"/>
  <c r="C207" i="21"/>
  <c r="C213" i="21"/>
  <c r="C219" i="21"/>
  <c r="C9" i="21"/>
  <c r="AD62" i="21" l="1"/>
  <c r="AB62" i="21"/>
  <c r="Z62" i="21"/>
  <c r="X62" i="21"/>
  <c r="V62" i="21"/>
  <c r="T62" i="21"/>
  <c r="AD61" i="21"/>
  <c r="AB61" i="21"/>
  <c r="Z61" i="21"/>
  <c r="X61" i="21"/>
  <c r="V61" i="21"/>
  <c r="T61" i="21"/>
  <c r="AD60" i="21"/>
  <c r="AB60" i="21"/>
  <c r="Z60" i="21"/>
  <c r="X60" i="21"/>
  <c r="V60" i="21"/>
  <c r="T60" i="21"/>
  <c r="AD59" i="21"/>
  <c r="AB59" i="21"/>
  <c r="Z59" i="21"/>
  <c r="X59" i="21"/>
  <c r="V59" i="21"/>
  <c r="T59" i="21"/>
  <c r="AD58" i="21"/>
  <c r="AB58" i="21"/>
  <c r="Z58" i="21"/>
  <c r="X58" i="21"/>
  <c r="V58" i="21"/>
  <c r="T58" i="21"/>
  <c r="AD57" i="21"/>
  <c r="AB57" i="21"/>
  <c r="Z57" i="21"/>
  <c r="X57" i="21"/>
  <c r="V57" i="21"/>
  <c r="T57" i="21"/>
  <c r="N57" i="21"/>
  <c r="L57" i="21"/>
  <c r="K57" i="21" s="1"/>
  <c r="AD56" i="21"/>
  <c r="AB56" i="21"/>
  <c r="Z56" i="21"/>
  <c r="X56" i="21"/>
  <c r="V56" i="21"/>
  <c r="T56" i="21"/>
  <c r="AD55" i="21"/>
  <c r="AB55" i="21"/>
  <c r="Z55" i="21"/>
  <c r="X55" i="21"/>
  <c r="V55" i="21"/>
  <c r="T55" i="21"/>
  <c r="AD54" i="21"/>
  <c r="AB54" i="21"/>
  <c r="Z54" i="21"/>
  <c r="X54" i="21"/>
  <c r="V54" i="21"/>
  <c r="T54" i="21"/>
  <c r="AD53" i="21"/>
  <c r="AB53" i="21"/>
  <c r="Z53" i="21"/>
  <c r="X53" i="21"/>
  <c r="V53" i="21"/>
  <c r="T53" i="21"/>
  <c r="AD52" i="21"/>
  <c r="AB52" i="21"/>
  <c r="Z52" i="21"/>
  <c r="X52" i="21"/>
  <c r="V52" i="21"/>
  <c r="T52" i="21"/>
  <c r="AD51" i="21"/>
  <c r="AB51" i="21"/>
  <c r="Z51" i="21"/>
  <c r="X51" i="21"/>
  <c r="V51" i="21"/>
  <c r="T51" i="21"/>
  <c r="N51" i="21"/>
  <c r="L51" i="21"/>
  <c r="K51" i="21" s="1"/>
  <c r="AD50" i="21"/>
  <c r="AB50" i="21"/>
  <c r="Z50" i="21"/>
  <c r="X50" i="21"/>
  <c r="V50" i="21"/>
  <c r="T50" i="21"/>
  <c r="AD49" i="21"/>
  <c r="AB49" i="21"/>
  <c r="Z49" i="21"/>
  <c r="X49" i="21"/>
  <c r="V49" i="21"/>
  <c r="T49" i="21"/>
  <c r="AD48" i="21"/>
  <c r="AB48" i="21"/>
  <c r="Z48" i="21"/>
  <c r="X48" i="21"/>
  <c r="V48" i="21"/>
  <c r="T48" i="21"/>
  <c r="AD47" i="21"/>
  <c r="AB47" i="21"/>
  <c r="Z47" i="21"/>
  <c r="X47" i="21"/>
  <c r="V47" i="21"/>
  <c r="BC47" i="21" s="1"/>
  <c r="T47" i="21"/>
  <c r="AD46" i="21"/>
  <c r="AB46" i="21"/>
  <c r="Z46" i="21"/>
  <c r="X46" i="21"/>
  <c r="V46" i="21"/>
  <c r="T46" i="21"/>
  <c r="AD45" i="21"/>
  <c r="AB45" i="21"/>
  <c r="Z45" i="21"/>
  <c r="X45" i="21"/>
  <c r="V45" i="21"/>
  <c r="BC45" i="21" s="1"/>
  <c r="T45" i="21"/>
  <c r="N45" i="21"/>
  <c r="L45" i="21"/>
  <c r="K45" i="21" s="1"/>
  <c r="BC59" i="21" l="1"/>
  <c r="BC46" i="21"/>
  <c r="BC51" i="21"/>
  <c r="BC53" i="21"/>
  <c r="BC52" i="21"/>
  <c r="BC57" i="21"/>
  <c r="BD57" i="21" s="1"/>
  <c r="BE57" i="21" s="1"/>
  <c r="BC49" i="21"/>
  <c r="BC55" i="21"/>
  <c r="BC61" i="21"/>
  <c r="BC50" i="21"/>
  <c r="BC56" i="21"/>
  <c r="BC58" i="21"/>
  <c r="BC62" i="21"/>
  <c r="BH45" i="21"/>
  <c r="BC48" i="21"/>
  <c r="BH51" i="21"/>
  <c r="BC54" i="21"/>
  <c r="BH57" i="21"/>
  <c r="BC60" i="21"/>
  <c r="P45" i="21"/>
  <c r="Q45" i="21" s="1"/>
  <c r="P51" i="21"/>
  <c r="Q51" i="21" s="1"/>
  <c r="P57" i="21"/>
  <c r="Q57" i="21" s="1"/>
  <c r="O51" i="21"/>
  <c r="BI51" i="21" s="1"/>
  <c r="O57" i="21"/>
  <c r="BI57" i="21" s="1"/>
  <c r="O45" i="21"/>
  <c r="BI45" i="21" s="1"/>
  <c r="BD45" i="21"/>
  <c r="BE45" i="21" s="1"/>
  <c r="BD51" i="21"/>
  <c r="BE51" i="21" s="1"/>
  <c r="T21" i="21"/>
  <c r="AB21" i="21"/>
  <c r="Z21" i="21"/>
  <c r="X21" i="21"/>
  <c r="V21" i="21"/>
  <c r="AD17" i="21"/>
  <c r="AB17" i="21"/>
  <c r="Z17" i="21"/>
  <c r="X17" i="21"/>
  <c r="V17" i="21"/>
  <c r="T17" i="21"/>
  <c r="AD16" i="21"/>
  <c r="AB16" i="21"/>
  <c r="Z16" i="21"/>
  <c r="X16" i="21"/>
  <c r="V16" i="21"/>
  <c r="T16" i="21"/>
  <c r="AD15" i="21"/>
  <c r="AB15" i="21"/>
  <c r="Z15" i="21"/>
  <c r="X15" i="21"/>
  <c r="V15" i="21"/>
  <c r="T15" i="21"/>
  <c r="BD52" i="21" l="1"/>
  <c r="BD53" i="21" s="1"/>
  <c r="BD54" i="21" s="1"/>
  <c r="BD55" i="21" s="1"/>
  <c r="BD56" i="21" s="1"/>
  <c r="BD58" i="21"/>
  <c r="BD59" i="21" s="1"/>
  <c r="BD60" i="21" s="1"/>
  <c r="BD61" i="21" s="1"/>
  <c r="BD62" i="21" s="1"/>
  <c r="BD46" i="21"/>
  <c r="BD47" i="21" s="1"/>
  <c r="BD48" i="21" s="1"/>
  <c r="BD49" i="21" s="1"/>
  <c r="BD50" i="21" s="1"/>
  <c r="AD11" i="21"/>
  <c r="AD12" i="21"/>
  <c r="AD13" i="21"/>
  <c r="AD14"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87" i="21"/>
  <c r="AD88" i="21"/>
  <c r="AD89" i="21"/>
  <c r="AD90" i="21"/>
  <c r="AD91" i="21"/>
  <c r="AD92" i="21"/>
  <c r="AD93" i="21"/>
  <c r="AD94" i="21"/>
  <c r="AD95" i="21"/>
  <c r="AD96" i="21"/>
  <c r="AD97" i="21"/>
  <c r="AD98" i="21"/>
  <c r="AD99" i="21"/>
  <c r="AD100" i="21"/>
  <c r="AD101" i="21"/>
  <c r="AD102" i="21"/>
  <c r="AD103" i="21"/>
  <c r="AD104" i="21"/>
  <c r="AD105" i="21"/>
  <c r="AD106" i="21"/>
  <c r="AD107" i="21"/>
  <c r="AD108" i="21"/>
  <c r="AD109" i="21"/>
  <c r="AD110" i="21"/>
  <c r="AD111" i="21"/>
  <c r="AD112" i="21"/>
  <c r="AD113" i="21"/>
  <c r="AD114" i="21"/>
  <c r="AD115" i="21"/>
  <c r="AD116" i="21"/>
  <c r="AD123" i="21"/>
  <c r="AD124" i="21"/>
  <c r="AD125" i="21"/>
  <c r="AD126" i="21"/>
  <c r="AD127" i="21"/>
  <c r="AD128" i="21"/>
  <c r="AD129" i="21"/>
  <c r="AD130" i="21"/>
  <c r="AD131" i="21"/>
  <c r="AD132" i="21"/>
  <c r="AD133" i="21"/>
  <c r="AD134" i="21"/>
  <c r="AD135" i="21"/>
  <c r="AD136" i="21"/>
  <c r="AD137" i="21"/>
  <c r="AD138" i="21"/>
  <c r="AD139" i="21"/>
  <c r="AD140" i="21"/>
  <c r="AD141" i="21"/>
  <c r="AD142" i="21"/>
  <c r="AD143" i="21"/>
  <c r="AD144" i="21"/>
  <c r="AD145" i="21"/>
  <c r="AD146" i="21"/>
  <c r="AD147" i="21"/>
  <c r="AD148" i="21"/>
  <c r="AD149" i="21"/>
  <c r="AD150" i="21"/>
  <c r="AD151" i="21"/>
  <c r="AD152" i="21"/>
  <c r="AD153" i="21"/>
  <c r="AD154" i="21"/>
  <c r="AD155" i="21"/>
  <c r="AD156" i="21"/>
  <c r="AD157" i="21"/>
  <c r="AD158" i="21"/>
  <c r="AD159" i="21"/>
  <c r="AD160" i="21"/>
  <c r="AD161" i="21"/>
  <c r="AD162" i="21"/>
  <c r="AD163" i="21"/>
  <c r="AD164" i="21"/>
  <c r="AD165" i="21"/>
  <c r="AD166" i="21"/>
  <c r="AD167" i="21"/>
  <c r="AD168" i="21"/>
  <c r="AD169" i="21"/>
  <c r="AD170" i="21"/>
  <c r="AD171" i="21"/>
  <c r="AD172" i="21"/>
  <c r="AD173" i="21"/>
  <c r="AD174" i="21"/>
  <c r="AD175" i="21"/>
  <c r="AD176" i="21"/>
  <c r="AD177" i="21"/>
  <c r="AD178" i="21"/>
  <c r="AD179" i="21"/>
  <c r="AD180" i="21"/>
  <c r="AD181" i="21"/>
  <c r="AD182" i="21"/>
  <c r="AD183" i="21"/>
  <c r="AD184" i="21"/>
  <c r="AD185" i="21"/>
  <c r="AD186" i="21"/>
  <c r="AD187" i="21"/>
  <c r="AD188" i="21"/>
  <c r="AD189" i="21"/>
  <c r="AD190" i="21"/>
  <c r="AD191" i="21"/>
  <c r="AD192" i="21"/>
  <c r="AD193" i="21"/>
  <c r="AD194" i="21"/>
  <c r="AD195" i="21"/>
  <c r="AD196" i="21"/>
  <c r="AD197" i="21"/>
  <c r="AD198" i="21"/>
  <c r="AD199" i="21"/>
  <c r="AD200" i="21"/>
  <c r="AD201" i="21"/>
  <c r="AD202" i="21"/>
  <c r="AD203" i="21"/>
  <c r="AD204" i="21"/>
  <c r="AD205" i="21"/>
  <c r="AD206" i="21"/>
  <c r="AD207" i="21"/>
  <c r="AD208" i="21"/>
  <c r="AD209" i="21"/>
  <c r="AD210" i="21"/>
  <c r="AD211" i="21"/>
  <c r="AD212" i="21"/>
  <c r="AD213" i="21"/>
  <c r="AD214" i="21"/>
  <c r="AD215" i="21"/>
  <c r="AD216" i="21"/>
  <c r="AD217" i="21"/>
  <c r="AD218" i="21"/>
  <c r="AD219" i="21"/>
  <c r="AD220" i="21"/>
  <c r="AD221" i="21"/>
  <c r="AD222" i="21"/>
  <c r="AD223" i="21"/>
  <c r="AD224" i="21"/>
  <c r="BE58" i="21" l="1"/>
  <c r="BE59" i="21" s="1"/>
  <c r="BE60" i="21" s="1"/>
  <c r="BE61" i="21" s="1"/>
  <c r="BE62" i="21" s="1"/>
  <c r="BF57" i="21" s="1"/>
  <c r="BG57" i="21" s="1"/>
  <c r="BJ57" i="21" s="1"/>
  <c r="BK57" i="21" s="1"/>
  <c r="BE46" i="21"/>
  <c r="BE47" i="21" s="1"/>
  <c r="BE48" i="21" s="1"/>
  <c r="BE49" i="21" s="1"/>
  <c r="BE50" i="21" s="1"/>
  <c r="BF45" i="21" s="1"/>
  <c r="BG45" i="21" s="1"/>
  <c r="BJ45" i="21" s="1"/>
  <c r="BK45" i="21" s="1"/>
  <c r="BE52" i="21"/>
  <c r="BE53" i="21" s="1"/>
  <c r="BE54" i="21" s="1"/>
  <c r="BE55" i="21" s="1"/>
  <c r="BE56" i="21" s="1"/>
  <c r="BF51" i="21" s="1"/>
  <c r="BG51" i="21" s="1"/>
  <c r="BJ51" i="21" s="1"/>
  <c r="BK51" i="21" s="1"/>
  <c r="X9" i="21" l="1"/>
  <c r="X10" i="21"/>
  <c r="V9" i="21"/>
  <c r="V10" i="21"/>
  <c r="AB11" i="21"/>
  <c r="AB12" i="21"/>
  <c r="AB13" i="21"/>
  <c r="AB14" i="21"/>
  <c r="AB18" i="21"/>
  <c r="AB19" i="21"/>
  <c r="AB20"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63" i="21"/>
  <c r="AB64" i="21"/>
  <c r="AB65" i="21"/>
  <c r="AB66" i="21"/>
  <c r="AB67" i="21"/>
  <c r="AB68" i="21"/>
  <c r="AB69" i="21"/>
  <c r="AB70" i="21"/>
  <c r="AB71" i="21"/>
  <c r="AB72" i="21"/>
  <c r="AB73" i="21"/>
  <c r="AB74" i="21"/>
  <c r="AB75" i="21"/>
  <c r="AB76" i="21"/>
  <c r="AB77" i="21"/>
  <c r="AB78" i="21"/>
  <c r="AB79" i="21"/>
  <c r="AB80" i="21"/>
  <c r="AB81" i="21"/>
  <c r="AB82" i="21"/>
  <c r="AB83" i="21"/>
  <c r="AB84" i="21"/>
  <c r="AB85" i="21"/>
  <c r="AB86" i="21"/>
  <c r="AB87" i="21"/>
  <c r="AB89" i="21"/>
  <c r="AB90" i="21"/>
  <c r="AB91" i="21"/>
  <c r="AB92" i="21"/>
  <c r="AB93" i="21"/>
  <c r="AB94" i="21"/>
  <c r="AB95" i="21"/>
  <c r="AB96" i="21"/>
  <c r="AB97" i="21"/>
  <c r="AB98" i="21"/>
  <c r="AB99" i="21"/>
  <c r="AB100" i="21"/>
  <c r="AB101" i="21"/>
  <c r="AB102" i="21"/>
  <c r="AB103" i="21"/>
  <c r="AB104" i="21"/>
  <c r="AB105" i="21"/>
  <c r="AB106" i="21"/>
  <c r="AB107" i="21"/>
  <c r="AB108" i="21"/>
  <c r="AB109" i="21"/>
  <c r="AB110" i="21"/>
  <c r="AB111" i="21"/>
  <c r="AB112" i="21"/>
  <c r="AB113" i="21"/>
  <c r="AB114" i="21"/>
  <c r="AB115" i="21"/>
  <c r="AB116" i="21"/>
  <c r="AB123" i="21"/>
  <c r="AB124" i="21"/>
  <c r="AB125" i="21"/>
  <c r="AB126" i="21"/>
  <c r="AB127" i="21"/>
  <c r="AB128" i="21"/>
  <c r="AB129" i="21"/>
  <c r="AB130" i="21"/>
  <c r="AB131" i="21"/>
  <c r="AB132" i="21"/>
  <c r="AB133" i="21"/>
  <c r="AB134" i="21"/>
  <c r="AB135" i="21"/>
  <c r="AB136" i="21"/>
  <c r="AB137" i="21"/>
  <c r="AB138" i="21"/>
  <c r="AB139" i="21"/>
  <c r="AB140" i="21"/>
  <c r="AB141" i="21"/>
  <c r="AB142" i="21"/>
  <c r="AB143" i="21"/>
  <c r="AB144" i="21"/>
  <c r="AB145" i="21"/>
  <c r="AB146" i="21"/>
  <c r="AB147" i="21"/>
  <c r="AB148" i="21"/>
  <c r="AB149" i="21"/>
  <c r="AB150" i="21"/>
  <c r="AB151" i="21"/>
  <c r="AB152" i="21"/>
  <c r="AB153" i="21"/>
  <c r="AB154" i="21"/>
  <c r="AB155" i="21"/>
  <c r="AB156" i="21"/>
  <c r="AB157" i="21"/>
  <c r="AB158" i="21"/>
  <c r="AB159" i="21"/>
  <c r="AB160" i="21"/>
  <c r="AB161" i="21"/>
  <c r="AB162" i="21"/>
  <c r="AB163" i="21"/>
  <c r="AB164" i="21"/>
  <c r="AB165" i="21"/>
  <c r="AB166" i="21"/>
  <c r="AB167" i="21"/>
  <c r="AB168" i="21"/>
  <c r="AB169" i="21"/>
  <c r="AB170" i="21"/>
  <c r="AB171" i="21"/>
  <c r="AB172" i="21"/>
  <c r="AB173" i="21"/>
  <c r="AB174" i="21"/>
  <c r="AB175" i="21"/>
  <c r="AB176" i="21"/>
  <c r="AB177" i="21"/>
  <c r="AB178" i="21"/>
  <c r="AB179" i="21"/>
  <c r="AB180" i="21"/>
  <c r="AB181" i="21"/>
  <c r="AB182" i="21"/>
  <c r="AB183" i="21"/>
  <c r="AB184" i="21"/>
  <c r="AB185" i="21"/>
  <c r="AB186" i="21"/>
  <c r="AB187" i="21"/>
  <c r="AB188" i="21"/>
  <c r="AB189" i="21"/>
  <c r="AB190" i="21"/>
  <c r="AB191" i="21"/>
  <c r="AB192" i="21"/>
  <c r="AB193" i="21"/>
  <c r="AB194" i="21"/>
  <c r="AB195" i="21"/>
  <c r="AB196" i="21"/>
  <c r="AB197" i="21"/>
  <c r="AB198" i="21"/>
  <c r="AB199" i="21"/>
  <c r="AB200" i="21"/>
  <c r="AB202" i="21"/>
  <c r="AB203" i="21"/>
  <c r="AB204" i="21"/>
  <c r="AB205" i="21"/>
  <c r="AB206" i="21"/>
  <c r="AB208" i="21"/>
  <c r="AB209" i="21"/>
  <c r="AB210" i="21"/>
  <c r="AB211" i="21"/>
  <c r="AB212" i="21"/>
  <c r="AB214" i="21"/>
  <c r="AB215" i="21"/>
  <c r="AB216" i="21"/>
  <c r="AB217" i="21"/>
  <c r="AB218" i="21"/>
  <c r="AB219" i="21"/>
  <c r="AB220" i="21"/>
  <c r="AB221" i="21"/>
  <c r="AB222" i="21"/>
  <c r="AB223" i="21"/>
  <c r="AB224" i="21"/>
  <c r="AB10" i="21"/>
  <c r="Z12" i="21"/>
  <c r="Z13" i="21"/>
  <c r="Z14" i="21"/>
  <c r="Z18" i="21"/>
  <c r="Z19" i="21"/>
  <c r="Z20" i="21"/>
  <c r="Z22" i="21"/>
  <c r="Z23" i="21"/>
  <c r="Z24" i="21"/>
  <c r="Z25" i="21"/>
  <c r="Z26" i="21"/>
  <c r="Z27" i="21"/>
  <c r="Z28" i="21"/>
  <c r="Z29" i="21"/>
  <c r="Z30" i="21"/>
  <c r="Z31" i="21"/>
  <c r="Z32" i="21"/>
  <c r="Z33" i="21"/>
  <c r="Z34" i="21"/>
  <c r="Z35" i="21"/>
  <c r="Z36" i="21"/>
  <c r="Z37" i="21"/>
  <c r="Z38" i="21"/>
  <c r="Z39" i="21"/>
  <c r="Z40" i="21"/>
  <c r="Z41" i="21"/>
  <c r="Z42" i="21"/>
  <c r="Z43" i="21"/>
  <c r="Z44" i="21"/>
  <c r="Z63" i="21"/>
  <c r="Z64" i="21"/>
  <c r="Z65" i="21"/>
  <c r="Z66" i="21"/>
  <c r="Z67" i="21"/>
  <c r="Z68" i="21"/>
  <c r="Z69" i="21"/>
  <c r="Z70" i="21"/>
  <c r="Z71" i="21"/>
  <c r="Z72" i="21"/>
  <c r="Z73" i="21"/>
  <c r="Z74" i="21"/>
  <c r="Z75" i="21"/>
  <c r="Z76" i="21"/>
  <c r="Z77" i="21"/>
  <c r="Z78" i="21"/>
  <c r="Z79" i="21"/>
  <c r="Z80" i="21"/>
  <c r="Z81" i="21"/>
  <c r="Z82" i="21"/>
  <c r="Z83" i="21"/>
  <c r="Z84" i="21"/>
  <c r="Z85" i="21"/>
  <c r="Z86" i="21"/>
  <c r="Z87" i="21"/>
  <c r="Z88" i="21"/>
  <c r="Z89" i="21"/>
  <c r="Z90" i="21"/>
  <c r="Z91" i="21"/>
  <c r="Z92" i="21"/>
  <c r="Z93" i="21"/>
  <c r="Z94" i="21"/>
  <c r="Z95" i="21"/>
  <c r="Z96" i="21"/>
  <c r="Z97" i="21"/>
  <c r="Z98" i="21"/>
  <c r="Z99" i="21"/>
  <c r="Z100" i="21"/>
  <c r="Z101" i="21"/>
  <c r="Z102" i="21"/>
  <c r="Z103" i="21"/>
  <c r="Z104" i="21"/>
  <c r="Z105" i="21"/>
  <c r="Z106" i="21"/>
  <c r="Z107" i="21"/>
  <c r="Z108" i="21"/>
  <c r="Z109" i="21"/>
  <c r="Z110" i="21"/>
  <c r="Z111" i="21"/>
  <c r="Z112" i="21"/>
  <c r="Z113" i="21"/>
  <c r="Z114" i="21"/>
  <c r="Z115" i="21"/>
  <c r="Z116" i="21"/>
  <c r="Z123" i="21"/>
  <c r="Z124" i="21"/>
  <c r="Z125" i="21"/>
  <c r="Z126" i="21"/>
  <c r="Z127" i="21"/>
  <c r="Z128" i="21"/>
  <c r="Z129" i="21"/>
  <c r="Z130" i="21"/>
  <c r="Z131" i="21"/>
  <c r="Z132" i="21"/>
  <c r="Z133" i="21"/>
  <c r="Z134" i="21"/>
  <c r="Z135" i="21"/>
  <c r="Z136" i="21"/>
  <c r="Z137" i="21"/>
  <c r="Z138" i="21"/>
  <c r="Z139" i="21"/>
  <c r="Z140" i="21"/>
  <c r="Z141" i="21"/>
  <c r="Z142" i="21"/>
  <c r="Z143" i="21"/>
  <c r="Z144" i="21"/>
  <c r="Z145" i="21"/>
  <c r="Z146" i="21"/>
  <c r="Z147" i="21"/>
  <c r="Z148" i="21"/>
  <c r="Z149" i="21"/>
  <c r="Z150" i="21"/>
  <c r="Z151" i="21"/>
  <c r="Z152" i="21"/>
  <c r="Z153" i="21"/>
  <c r="Z154" i="21"/>
  <c r="Z155" i="21"/>
  <c r="Z156" i="21"/>
  <c r="Z157" i="21"/>
  <c r="Z158" i="21"/>
  <c r="Z159" i="21"/>
  <c r="Z160" i="21"/>
  <c r="Z161" i="21"/>
  <c r="Z162" i="21"/>
  <c r="Z163" i="21"/>
  <c r="Z164" i="21"/>
  <c r="Z165" i="21"/>
  <c r="Z166" i="21"/>
  <c r="Z167" i="21"/>
  <c r="Z168" i="21"/>
  <c r="Z169" i="21"/>
  <c r="Z170" i="21"/>
  <c r="Z171" i="21"/>
  <c r="Z172" i="21"/>
  <c r="Z173" i="21"/>
  <c r="Z174" i="21"/>
  <c r="Z175" i="21"/>
  <c r="Z176" i="21"/>
  <c r="Z177" i="21"/>
  <c r="Z178" i="21"/>
  <c r="Z179" i="21"/>
  <c r="Z180" i="21"/>
  <c r="Z181" i="21"/>
  <c r="Z182" i="21"/>
  <c r="Z183" i="21"/>
  <c r="Z184" i="21"/>
  <c r="Z185" i="21"/>
  <c r="Z186" i="21"/>
  <c r="Z187" i="21"/>
  <c r="Z188" i="21"/>
  <c r="Z189" i="21"/>
  <c r="Z190" i="21"/>
  <c r="Z191" i="21"/>
  <c r="Z192" i="21"/>
  <c r="Z193" i="21"/>
  <c r="Z194" i="21"/>
  <c r="Z195" i="21"/>
  <c r="Z196" i="21"/>
  <c r="Z197" i="21"/>
  <c r="Z198" i="21"/>
  <c r="Z199" i="21"/>
  <c r="Z200" i="21"/>
  <c r="Z202" i="21"/>
  <c r="Z203" i="21"/>
  <c r="Z204" i="21"/>
  <c r="Z205" i="21"/>
  <c r="Z206" i="21"/>
  <c r="Z208" i="21"/>
  <c r="Z209" i="21"/>
  <c r="Z210" i="21"/>
  <c r="Z211" i="21"/>
  <c r="Z212" i="21"/>
  <c r="Z214" i="21"/>
  <c r="Z215" i="21"/>
  <c r="Z216" i="21"/>
  <c r="Z217" i="21"/>
  <c r="Z218" i="21"/>
  <c r="Z219" i="21"/>
  <c r="Z220" i="21"/>
  <c r="Z221" i="21"/>
  <c r="Z222" i="21"/>
  <c r="Z223" i="21"/>
  <c r="Z224" i="21"/>
  <c r="Z11" i="21"/>
  <c r="X12" i="21"/>
  <c r="X13" i="21"/>
  <c r="X14" i="21"/>
  <c r="X18" i="21"/>
  <c r="X19" i="21"/>
  <c r="X20" i="21"/>
  <c r="X22" i="21"/>
  <c r="X23" i="21"/>
  <c r="X24" i="21"/>
  <c r="X25" i="21"/>
  <c r="X26" i="21"/>
  <c r="X27" i="21"/>
  <c r="X28" i="21"/>
  <c r="X29" i="21"/>
  <c r="X30" i="21"/>
  <c r="X31" i="21"/>
  <c r="X32" i="21"/>
  <c r="X33" i="21"/>
  <c r="X34" i="21"/>
  <c r="X35" i="21"/>
  <c r="X36" i="21"/>
  <c r="X37" i="21"/>
  <c r="X38" i="21"/>
  <c r="X39" i="21"/>
  <c r="X40" i="21"/>
  <c r="X41" i="21"/>
  <c r="X42" i="21"/>
  <c r="X43" i="21"/>
  <c r="X44" i="21"/>
  <c r="X63" i="21"/>
  <c r="X64" i="21"/>
  <c r="X65" i="21"/>
  <c r="X66" i="21"/>
  <c r="X67" i="21"/>
  <c r="X68" i="21"/>
  <c r="X69" i="21"/>
  <c r="X70" i="21"/>
  <c r="X71" i="21"/>
  <c r="X72" i="21"/>
  <c r="X73" i="21"/>
  <c r="X74" i="21"/>
  <c r="X75" i="21"/>
  <c r="X76" i="21"/>
  <c r="X77" i="21"/>
  <c r="X78" i="21"/>
  <c r="X79" i="21"/>
  <c r="X80" i="21"/>
  <c r="X81" i="21"/>
  <c r="X82" i="21"/>
  <c r="X83" i="21"/>
  <c r="X84" i="21"/>
  <c r="X85" i="21"/>
  <c r="X86" i="21"/>
  <c r="X87" i="21"/>
  <c r="X89" i="21"/>
  <c r="X90" i="21"/>
  <c r="X91" i="21"/>
  <c r="X92" i="21"/>
  <c r="X93" i="21"/>
  <c r="X94" i="21"/>
  <c r="X95" i="21"/>
  <c r="X96" i="21"/>
  <c r="X97" i="21"/>
  <c r="X98" i="21"/>
  <c r="X99" i="21"/>
  <c r="X100" i="21"/>
  <c r="X101" i="21"/>
  <c r="X102" i="21"/>
  <c r="X103" i="21"/>
  <c r="X104" i="21"/>
  <c r="X105" i="21"/>
  <c r="X106" i="21"/>
  <c r="X107" i="21"/>
  <c r="X108" i="21"/>
  <c r="X109" i="21"/>
  <c r="X110" i="21"/>
  <c r="X111" i="21"/>
  <c r="X112" i="21"/>
  <c r="X113" i="21"/>
  <c r="X114" i="21"/>
  <c r="X115" i="21"/>
  <c r="X116" i="21"/>
  <c r="X123" i="21"/>
  <c r="X124" i="21"/>
  <c r="X125" i="21"/>
  <c r="X126" i="21"/>
  <c r="X127" i="21"/>
  <c r="X128" i="21"/>
  <c r="X129" i="21"/>
  <c r="X130" i="21"/>
  <c r="X131" i="21"/>
  <c r="X132" i="21"/>
  <c r="X133" i="21"/>
  <c r="X134" i="21"/>
  <c r="X135"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159" i="21"/>
  <c r="X160" i="21"/>
  <c r="X161" i="21"/>
  <c r="X162" i="21"/>
  <c r="X163" i="21"/>
  <c r="X164" i="21"/>
  <c r="X165" i="21"/>
  <c r="X166" i="21"/>
  <c r="X167" i="21"/>
  <c r="X168" i="21"/>
  <c r="X169" i="21"/>
  <c r="X170" i="21"/>
  <c r="X171" i="21"/>
  <c r="X172" i="21"/>
  <c r="X173" i="21"/>
  <c r="X174" i="21"/>
  <c r="X175" i="21"/>
  <c r="X176" i="21"/>
  <c r="X177" i="21"/>
  <c r="X178" i="21"/>
  <c r="X179" i="21"/>
  <c r="X180" i="21"/>
  <c r="X181" i="21"/>
  <c r="X182" i="21"/>
  <c r="X183" i="21"/>
  <c r="X184" i="21"/>
  <c r="X185" i="21"/>
  <c r="X186" i="21"/>
  <c r="X187" i="21"/>
  <c r="X188" i="21"/>
  <c r="X189" i="21"/>
  <c r="X190" i="21"/>
  <c r="X191" i="21"/>
  <c r="X192" i="21"/>
  <c r="X193" i="21"/>
  <c r="X194" i="21"/>
  <c r="X195" i="21"/>
  <c r="X196" i="21"/>
  <c r="X197" i="21"/>
  <c r="X198" i="21"/>
  <c r="X199" i="21"/>
  <c r="X200" i="21"/>
  <c r="X202" i="21"/>
  <c r="X203" i="21"/>
  <c r="X204" i="21"/>
  <c r="X205" i="21"/>
  <c r="X206" i="21"/>
  <c r="X208" i="21"/>
  <c r="X209" i="21"/>
  <c r="X210" i="21"/>
  <c r="X211" i="21"/>
  <c r="X212" i="21"/>
  <c r="X214" i="21"/>
  <c r="X215" i="21"/>
  <c r="X216" i="21"/>
  <c r="X217" i="21"/>
  <c r="X218" i="21"/>
  <c r="X219" i="21"/>
  <c r="X220" i="21"/>
  <c r="X221" i="21"/>
  <c r="X222" i="21"/>
  <c r="X223" i="21"/>
  <c r="X224" i="21"/>
  <c r="X11" i="21"/>
  <c r="V19" i="21"/>
  <c r="V20" i="21"/>
  <c r="V22" i="21"/>
  <c r="V23" i="21"/>
  <c r="V24" i="21"/>
  <c r="V25" i="21"/>
  <c r="V26" i="21"/>
  <c r="V27" i="21"/>
  <c r="V28" i="21"/>
  <c r="V29" i="21"/>
  <c r="V30" i="21"/>
  <c r="V31" i="21"/>
  <c r="V32" i="21"/>
  <c r="V33" i="21"/>
  <c r="V34" i="21"/>
  <c r="V35" i="21"/>
  <c r="V36" i="21"/>
  <c r="V37" i="21"/>
  <c r="V38" i="21"/>
  <c r="V39" i="21"/>
  <c r="V40" i="21"/>
  <c r="V41" i="21"/>
  <c r="V42" i="21"/>
  <c r="V43" i="21"/>
  <c r="V44" i="21"/>
  <c r="V63" i="21"/>
  <c r="V64" i="21"/>
  <c r="V65" i="21"/>
  <c r="V66" i="21"/>
  <c r="V67" i="21"/>
  <c r="V68" i="21"/>
  <c r="V69" i="21"/>
  <c r="V70" i="21"/>
  <c r="V71" i="21"/>
  <c r="V72" i="21"/>
  <c r="V73" i="21"/>
  <c r="V74" i="21"/>
  <c r="V75" i="21"/>
  <c r="V76" i="21"/>
  <c r="V77" i="21"/>
  <c r="V78" i="21"/>
  <c r="V79" i="21"/>
  <c r="V80" i="21"/>
  <c r="V81" i="21"/>
  <c r="V82" i="21"/>
  <c r="V83" i="21"/>
  <c r="V84" i="21"/>
  <c r="V85" i="21"/>
  <c r="V86" i="21"/>
  <c r="V87" i="21"/>
  <c r="V89" i="21"/>
  <c r="V90" i="21"/>
  <c r="V91" i="21"/>
  <c r="V92" i="21"/>
  <c r="V93" i="21"/>
  <c r="V94" i="21"/>
  <c r="V95" i="21"/>
  <c r="V96" i="21"/>
  <c r="V97" i="21"/>
  <c r="V98" i="21"/>
  <c r="V99" i="21"/>
  <c r="V100" i="21"/>
  <c r="V101" i="21"/>
  <c r="V102" i="21"/>
  <c r="V103" i="21"/>
  <c r="V104" i="21"/>
  <c r="V105" i="21"/>
  <c r="V106" i="21"/>
  <c r="V107" i="21"/>
  <c r="V108" i="21"/>
  <c r="V109" i="21"/>
  <c r="V110" i="21"/>
  <c r="V111" i="21"/>
  <c r="V112" i="21"/>
  <c r="V113" i="21"/>
  <c r="V114" i="21"/>
  <c r="V115" i="21"/>
  <c r="V116" i="21"/>
  <c r="V123" i="21"/>
  <c r="V124" i="21"/>
  <c r="V125" i="21"/>
  <c r="V126" i="21"/>
  <c r="V127" i="21"/>
  <c r="V128" i="21"/>
  <c r="V129" i="21"/>
  <c r="V130" i="21"/>
  <c r="V131" i="21"/>
  <c r="V132" i="21"/>
  <c r="V133" i="21"/>
  <c r="V134" i="21"/>
  <c r="V135" i="21"/>
  <c r="V136" i="21"/>
  <c r="V137" i="21"/>
  <c r="V138" i="21"/>
  <c r="V139" i="21"/>
  <c r="V140" i="21"/>
  <c r="V141" i="21"/>
  <c r="V142" i="21"/>
  <c r="V143" i="21"/>
  <c r="V144" i="21"/>
  <c r="V145" i="21"/>
  <c r="V146" i="21"/>
  <c r="V147" i="21"/>
  <c r="V148" i="21"/>
  <c r="V149" i="21"/>
  <c r="V150" i="21"/>
  <c r="V151" i="21"/>
  <c r="V152" i="21"/>
  <c r="V153" i="21"/>
  <c r="V154" i="21"/>
  <c r="V155" i="21"/>
  <c r="V156" i="21"/>
  <c r="V157" i="21"/>
  <c r="V158" i="21"/>
  <c r="V159" i="21"/>
  <c r="V160" i="21"/>
  <c r="V161" i="21"/>
  <c r="V162" i="21"/>
  <c r="V163" i="21"/>
  <c r="V164" i="21"/>
  <c r="V165" i="21"/>
  <c r="V166" i="21"/>
  <c r="V167" i="21"/>
  <c r="V168" i="21"/>
  <c r="V169" i="21"/>
  <c r="V170" i="21"/>
  <c r="V171" i="21"/>
  <c r="V172" i="21"/>
  <c r="V173" i="21"/>
  <c r="V174" i="21"/>
  <c r="V175" i="21"/>
  <c r="V176" i="21"/>
  <c r="V177" i="21"/>
  <c r="V178" i="21"/>
  <c r="V179" i="21"/>
  <c r="V180" i="21"/>
  <c r="V181" i="21"/>
  <c r="V182" i="21"/>
  <c r="V183" i="21"/>
  <c r="V184" i="21"/>
  <c r="V185" i="21"/>
  <c r="V186" i="21"/>
  <c r="V187" i="21"/>
  <c r="V188" i="21"/>
  <c r="V189" i="21"/>
  <c r="V190" i="21"/>
  <c r="V191" i="21"/>
  <c r="V192" i="21"/>
  <c r="V193" i="21"/>
  <c r="V194" i="21"/>
  <c r="V195" i="21"/>
  <c r="V196" i="21"/>
  <c r="V197" i="21"/>
  <c r="V198" i="21"/>
  <c r="V199" i="21"/>
  <c r="V200" i="21"/>
  <c r="V202" i="21"/>
  <c r="V203" i="21"/>
  <c r="V204" i="21"/>
  <c r="V205" i="21"/>
  <c r="V206" i="21"/>
  <c r="V208" i="21"/>
  <c r="V209" i="21"/>
  <c r="V210" i="21"/>
  <c r="V211" i="21"/>
  <c r="V212" i="21"/>
  <c r="V214" i="21"/>
  <c r="V215" i="21"/>
  <c r="V216" i="21"/>
  <c r="V217" i="21"/>
  <c r="V218" i="21"/>
  <c r="V219" i="21"/>
  <c r="V220" i="21"/>
  <c r="V221" i="21"/>
  <c r="V222" i="21"/>
  <c r="V223" i="21"/>
  <c r="V224" i="21"/>
  <c r="V12" i="21"/>
  <c r="V13" i="21"/>
  <c r="V14" i="21"/>
  <c r="V18" i="21"/>
  <c r="V11" i="21"/>
  <c r="T12" i="21"/>
  <c r="T13" i="21"/>
  <c r="T14" i="21"/>
  <c r="T18" i="21"/>
  <c r="T19" i="21"/>
  <c r="T20" i="21"/>
  <c r="T22" i="21"/>
  <c r="T23" i="21"/>
  <c r="T24" i="21"/>
  <c r="T25" i="21"/>
  <c r="T26" i="21"/>
  <c r="T27" i="21"/>
  <c r="T28" i="21"/>
  <c r="T29" i="21"/>
  <c r="T30" i="21"/>
  <c r="T31" i="21"/>
  <c r="T32" i="21"/>
  <c r="T33" i="21"/>
  <c r="T34" i="21"/>
  <c r="T35" i="21"/>
  <c r="T36" i="21"/>
  <c r="T37" i="21"/>
  <c r="T38" i="21"/>
  <c r="T39" i="21"/>
  <c r="T40" i="21"/>
  <c r="T41" i="21"/>
  <c r="T42" i="21"/>
  <c r="T43" i="21"/>
  <c r="T44" i="21"/>
  <c r="T63" i="21"/>
  <c r="T64" i="21"/>
  <c r="T65" i="21"/>
  <c r="T66" i="21"/>
  <c r="T67" i="21"/>
  <c r="T68" i="21"/>
  <c r="T69" i="21"/>
  <c r="T70" i="21"/>
  <c r="T71" i="21"/>
  <c r="T72" i="21"/>
  <c r="T73" i="21"/>
  <c r="T74" i="21"/>
  <c r="T75" i="21"/>
  <c r="T76" i="21"/>
  <c r="T77" i="21"/>
  <c r="T78" i="21"/>
  <c r="T79" i="21"/>
  <c r="T80" i="21"/>
  <c r="T81" i="21"/>
  <c r="T82" i="21"/>
  <c r="T83" i="21"/>
  <c r="T84" i="21"/>
  <c r="T85" i="21"/>
  <c r="T86" i="21"/>
  <c r="T87" i="21"/>
  <c r="T88" i="21"/>
  <c r="T89" i="21"/>
  <c r="T90" i="21"/>
  <c r="T91" i="21"/>
  <c r="T92" i="21"/>
  <c r="T93" i="21"/>
  <c r="T94" i="21"/>
  <c r="T95" i="21"/>
  <c r="T96" i="21"/>
  <c r="T97" i="21"/>
  <c r="T98" i="21"/>
  <c r="T99" i="21"/>
  <c r="T100" i="21"/>
  <c r="T101" i="21"/>
  <c r="T102" i="21"/>
  <c r="T103" i="21"/>
  <c r="T104" i="21"/>
  <c r="T105" i="21"/>
  <c r="T106" i="21"/>
  <c r="T107" i="21"/>
  <c r="T108" i="21"/>
  <c r="T109" i="21"/>
  <c r="T110" i="21"/>
  <c r="T111" i="21"/>
  <c r="T112" i="21"/>
  <c r="T113" i="21"/>
  <c r="T114" i="21"/>
  <c r="T115" i="21"/>
  <c r="T116" i="21"/>
  <c r="T123" i="21"/>
  <c r="T124" i="21"/>
  <c r="T125" i="21"/>
  <c r="T126" i="21"/>
  <c r="T127" i="21"/>
  <c r="T128" i="21"/>
  <c r="T129" i="21"/>
  <c r="T130" i="21"/>
  <c r="T131" i="21"/>
  <c r="T132" i="21"/>
  <c r="T133" i="21"/>
  <c r="T134" i="21"/>
  <c r="T135" i="21"/>
  <c r="T136" i="21"/>
  <c r="T137" i="21"/>
  <c r="T138" i="21"/>
  <c r="T139" i="21"/>
  <c r="T140" i="21"/>
  <c r="T141" i="21"/>
  <c r="T142" i="21"/>
  <c r="T143" i="21"/>
  <c r="T144" i="21"/>
  <c r="T145" i="21"/>
  <c r="T146" i="21"/>
  <c r="T147" i="21"/>
  <c r="T148" i="21"/>
  <c r="T149" i="21"/>
  <c r="T150" i="21"/>
  <c r="T151" i="21"/>
  <c r="T152" i="21"/>
  <c r="T153" i="21"/>
  <c r="T154" i="21"/>
  <c r="T155" i="21"/>
  <c r="T156" i="21"/>
  <c r="T157" i="21"/>
  <c r="T158" i="21"/>
  <c r="T159" i="21"/>
  <c r="T160" i="21"/>
  <c r="T161" i="21"/>
  <c r="T162" i="21"/>
  <c r="T163" i="21"/>
  <c r="T164" i="21"/>
  <c r="T165" i="21"/>
  <c r="T166" i="21"/>
  <c r="T167" i="21"/>
  <c r="T168" i="21"/>
  <c r="T169" i="21"/>
  <c r="T170" i="21"/>
  <c r="T171" i="21"/>
  <c r="T172" i="21"/>
  <c r="T173" i="21"/>
  <c r="T174" i="21"/>
  <c r="T175" i="21"/>
  <c r="T176" i="21"/>
  <c r="T177" i="21"/>
  <c r="T178" i="21"/>
  <c r="T179" i="21"/>
  <c r="T180" i="21"/>
  <c r="T181" i="21"/>
  <c r="T182" i="21"/>
  <c r="T183" i="21"/>
  <c r="T184" i="21"/>
  <c r="T185" i="21"/>
  <c r="T186" i="21"/>
  <c r="T187" i="21"/>
  <c r="T188" i="21"/>
  <c r="T189" i="21"/>
  <c r="T190" i="21"/>
  <c r="T191" i="21"/>
  <c r="T192" i="21"/>
  <c r="T193" i="21"/>
  <c r="T194" i="21"/>
  <c r="T195" i="21"/>
  <c r="T196" i="21"/>
  <c r="T197" i="21"/>
  <c r="T198" i="21"/>
  <c r="T199" i="21"/>
  <c r="T200" i="21"/>
  <c r="T201" i="21"/>
  <c r="T202" i="21"/>
  <c r="T203" i="21"/>
  <c r="T204" i="21"/>
  <c r="T205" i="21"/>
  <c r="T206" i="21"/>
  <c r="T207" i="21"/>
  <c r="T208" i="21"/>
  <c r="T209" i="21"/>
  <c r="T210" i="21"/>
  <c r="T211" i="21"/>
  <c r="T212" i="21"/>
  <c r="T213" i="21"/>
  <c r="T214" i="21"/>
  <c r="T215" i="21"/>
  <c r="T216" i="21"/>
  <c r="T217" i="21"/>
  <c r="T218" i="21"/>
  <c r="T219" i="21"/>
  <c r="T220" i="21"/>
  <c r="T221" i="21"/>
  <c r="T222" i="21"/>
  <c r="T223" i="21"/>
  <c r="T224" i="21"/>
  <c r="T10" i="21"/>
  <c r="T11" i="21"/>
  <c r="T9" i="21"/>
  <c r="N15" i="21"/>
  <c r="N21" i="21"/>
  <c r="N27" i="21"/>
  <c r="N33" i="21"/>
  <c r="N39" i="21"/>
  <c r="N63" i="21"/>
  <c r="N69" i="21"/>
  <c r="N75" i="21"/>
  <c r="N81" i="21"/>
  <c r="N87" i="21"/>
  <c r="N93" i="21"/>
  <c r="N99" i="21"/>
  <c r="N105" i="21"/>
  <c r="N111" i="21"/>
  <c r="N123" i="21"/>
  <c r="N129" i="21"/>
  <c r="N135" i="21"/>
  <c r="N141" i="21"/>
  <c r="N147" i="21"/>
  <c r="N153" i="21"/>
  <c r="N159" i="21"/>
  <c r="N165" i="21"/>
  <c r="N171" i="21"/>
  <c r="N177" i="21"/>
  <c r="N183" i="21"/>
  <c r="N189" i="21"/>
  <c r="N195" i="21"/>
  <c r="N201" i="21"/>
  <c r="N207" i="21"/>
  <c r="N213" i="21"/>
  <c r="N219" i="21"/>
  <c r="N9" i="21"/>
  <c r="O9" i="21" s="1"/>
  <c r="L15" i="21"/>
  <c r="K15" i="21" s="1"/>
  <c r="L21" i="21"/>
  <c r="K21" i="21" s="1"/>
  <c r="L27" i="21"/>
  <c r="K27" i="21" s="1"/>
  <c r="L33" i="21"/>
  <c r="K33" i="21" s="1"/>
  <c r="L39" i="21"/>
  <c r="K39" i="21" s="1"/>
  <c r="L63" i="21"/>
  <c r="K63" i="21" s="1"/>
  <c r="L69" i="21"/>
  <c r="K69" i="21" s="1"/>
  <c r="L75" i="21"/>
  <c r="K75" i="21" s="1"/>
  <c r="L81" i="21"/>
  <c r="K81" i="21" s="1"/>
  <c r="L87" i="21"/>
  <c r="K87" i="21" s="1"/>
  <c r="L93" i="21"/>
  <c r="K93" i="21" s="1"/>
  <c r="L99" i="21"/>
  <c r="K99" i="21" s="1"/>
  <c r="L105" i="21"/>
  <c r="K105" i="21" s="1"/>
  <c r="L111" i="21"/>
  <c r="K111" i="21" s="1"/>
  <c r="L123" i="21"/>
  <c r="K123" i="21" s="1"/>
  <c r="L129" i="21"/>
  <c r="K129" i="21" s="1"/>
  <c r="L135" i="21"/>
  <c r="K135" i="21" s="1"/>
  <c r="L141" i="21"/>
  <c r="K141" i="21" s="1"/>
  <c r="L147" i="21"/>
  <c r="K147" i="21" s="1"/>
  <c r="L153" i="21"/>
  <c r="K153" i="21" s="1"/>
  <c r="L159" i="21"/>
  <c r="K159" i="21" s="1"/>
  <c r="L165" i="21"/>
  <c r="K165" i="21" s="1"/>
  <c r="L171" i="21"/>
  <c r="K171" i="21" s="1"/>
  <c r="L177" i="21"/>
  <c r="K177" i="21" s="1"/>
  <c r="L183" i="21"/>
  <c r="K183" i="21" s="1"/>
  <c r="L189" i="21"/>
  <c r="K189" i="21" s="1"/>
  <c r="L195" i="21"/>
  <c r="K195" i="21" s="1"/>
  <c r="L201" i="21"/>
  <c r="K201" i="21" s="1"/>
  <c r="L207" i="21"/>
  <c r="K207" i="21" s="1"/>
  <c r="L213" i="21"/>
  <c r="K213" i="21" s="1"/>
  <c r="L219" i="21"/>
  <c r="K219" i="21" s="1"/>
  <c r="L9" i="21"/>
  <c r="K9" i="21" s="1"/>
  <c r="BH63" i="21" l="1"/>
  <c r="BH69" i="21"/>
  <c r="BH177" i="21"/>
  <c r="BH81" i="21"/>
  <c r="BC15" i="21"/>
  <c r="BH153" i="21"/>
  <c r="BH207" i="21"/>
  <c r="BH183" i="21"/>
  <c r="BH171" i="21"/>
  <c r="BH159" i="21"/>
  <c r="BH147" i="21"/>
  <c r="BH135" i="21"/>
  <c r="BH123" i="21"/>
  <c r="BH111" i="21"/>
  <c r="BH99" i="21"/>
  <c r="BH87" i="21"/>
  <c r="BH75" i="21"/>
  <c r="BH39" i="21"/>
  <c r="BH27" i="21"/>
  <c r="BH15" i="21"/>
  <c r="BC224" i="21"/>
  <c r="BC220" i="21"/>
  <c r="BC216" i="21"/>
  <c r="BC212" i="21"/>
  <c r="BC208" i="21"/>
  <c r="BC204" i="21"/>
  <c r="BC200" i="21"/>
  <c r="BC196" i="21"/>
  <c r="BC192" i="21"/>
  <c r="BC188" i="21"/>
  <c r="BC184" i="21"/>
  <c r="BC172" i="21"/>
  <c r="BC168" i="21"/>
  <c r="BC164" i="21"/>
  <c r="BC160" i="21"/>
  <c r="BC156" i="21"/>
  <c r="BC152" i="21"/>
  <c r="BC148" i="21"/>
  <c r="BC144" i="21"/>
  <c r="BC136" i="21"/>
  <c r="BC132" i="21"/>
  <c r="BC128" i="21"/>
  <c r="BC124" i="21"/>
  <c r="BC116" i="21"/>
  <c r="BC112" i="21"/>
  <c r="BC108" i="21"/>
  <c r="BC104" i="21"/>
  <c r="BC84" i="21"/>
  <c r="BC80" i="21"/>
  <c r="BC76" i="21"/>
  <c r="BC72" i="21"/>
  <c r="BC68" i="21"/>
  <c r="BC64" i="21"/>
  <c r="BC36" i="21"/>
  <c r="BC32" i="21"/>
  <c r="BC28" i="21"/>
  <c r="BC24" i="21"/>
  <c r="BC20" i="21"/>
  <c r="BH129" i="21"/>
  <c r="BH33" i="21"/>
  <c r="BC18" i="21"/>
  <c r="BC14" i="21"/>
  <c r="BH201" i="21"/>
  <c r="BH105" i="21"/>
  <c r="BH213" i="21"/>
  <c r="BH189" i="21"/>
  <c r="BH165" i="21"/>
  <c r="BH141" i="21"/>
  <c r="BH93" i="21"/>
  <c r="BH21" i="21"/>
  <c r="BC173" i="21"/>
  <c r="BC85" i="21"/>
  <c r="BC33" i="21"/>
  <c r="BH9" i="21"/>
  <c r="BH219" i="21"/>
  <c r="BH195" i="21"/>
  <c r="BC218" i="21"/>
  <c r="BC214" i="21"/>
  <c r="BC210" i="21"/>
  <c r="BC206" i="21"/>
  <c r="BC202" i="21"/>
  <c r="BC198" i="21"/>
  <c r="BC194" i="21"/>
  <c r="BC190" i="21"/>
  <c r="BC186" i="21"/>
  <c r="BC182" i="21"/>
  <c r="BC178" i="21"/>
  <c r="BC174" i="21"/>
  <c r="BC170" i="21"/>
  <c r="BC166" i="21"/>
  <c r="BC162" i="21"/>
  <c r="BC138" i="21"/>
  <c r="BC110" i="21"/>
  <c r="BC106" i="21"/>
  <c r="BC102" i="21"/>
  <c r="BC98" i="21"/>
  <c r="BC94" i="21"/>
  <c r="BC90" i="21"/>
  <c r="BC86" i="21"/>
  <c r="BC82" i="21"/>
  <c r="BC78" i="21"/>
  <c r="BC74" i="21"/>
  <c r="BC70" i="21"/>
  <c r="BC66" i="21"/>
  <c r="BC42" i="21"/>
  <c r="BC38" i="21"/>
  <c r="BC34" i="21"/>
  <c r="BC30" i="21"/>
  <c r="BC26" i="21"/>
  <c r="BC22" i="21"/>
  <c r="BC16" i="21"/>
  <c r="BC213" i="21"/>
  <c r="BC209" i="21"/>
  <c r="BC169" i="21"/>
  <c r="BC165" i="21"/>
  <c r="BC161" i="21"/>
  <c r="BC81" i="21"/>
  <c r="BC77" i="21"/>
  <c r="BC73" i="21"/>
  <c r="BC29" i="21"/>
  <c r="BC25" i="21"/>
  <c r="BC223" i="21"/>
  <c r="BC219" i="21"/>
  <c r="BC215" i="21"/>
  <c r="BC211" i="21"/>
  <c r="BC207" i="21"/>
  <c r="BC203" i="21"/>
  <c r="BC199" i="21"/>
  <c r="BC195" i="21"/>
  <c r="BC191" i="21"/>
  <c r="BC187" i="21"/>
  <c r="BC183" i="21"/>
  <c r="BC179" i="21"/>
  <c r="BC175" i="21"/>
  <c r="BC171" i="21"/>
  <c r="BC167" i="21"/>
  <c r="BC163" i="21"/>
  <c r="BC159" i="21"/>
  <c r="BC155" i="21"/>
  <c r="BC151" i="21"/>
  <c r="BC147" i="21"/>
  <c r="BC143" i="21"/>
  <c r="BC139" i="21"/>
  <c r="BC135" i="21"/>
  <c r="BC131" i="21"/>
  <c r="BC127" i="21"/>
  <c r="BC123" i="21"/>
  <c r="BC115" i="21"/>
  <c r="BC111" i="21"/>
  <c r="BC107" i="21"/>
  <c r="BC103" i="21"/>
  <c r="BC99" i="21"/>
  <c r="BC95" i="21"/>
  <c r="BC91" i="21"/>
  <c r="BC87" i="21"/>
  <c r="BC83" i="21"/>
  <c r="BC79" i="21"/>
  <c r="BC75" i="21"/>
  <c r="BC71" i="21"/>
  <c r="BC67" i="21"/>
  <c r="BC63" i="21"/>
  <c r="BC43" i="21"/>
  <c r="BC39" i="21"/>
  <c r="BC35" i="21"/>
  <c r="BC31" i="21"/>
  <c r="BC27" i="21"/>
  <c r="BC23" i="21"/>
  <c r="BC19" i="21"/>
  <c r="BC222" i="21"/>
  <c r="BC158" i="21"/>
  <c r="BC154" i="21"/>
  <c r="BC150" i="21"/>
  <c r="BC146" i="21"/>
  <c r="BC142" i="21"/>
  <c r="BC134" i="21"/>
  <c r="BC130" i="21"/>
  <c r="BC126" i="21"/>
  <c r="BC114" i="21"/>
  <c r="BC180" i="21"/>
  <c r="BC176" i="21"/>
  <c r="BC140" i="21"/>
  <c r="BC100" i="21"/>
  <c r="BC96" i="21"/>
  <c r="BC92" i="21"/>
  <c r="BC88" i="21"/>
  <c r="BC44" i="21"/>
  <c r="BC40" i="21"/>
  <c r="BC12" i="21"/>
  <c r="BC17" i="21"/>
  <c r="BC13" i="21"/>
  <c r="BC221" i="21"/>
  <c r="BC217" i="21"/>
  <c r="BC205" i="21"/>
  <c r="BC201" i="21"/>
  <c r="BC197" i="21"/>
  <c r="BC193" i="21"/>
  <c r="BC189" i="21"/>
  <c r="BC185" i="21"/>
  <c r="BC181" i="21"/>
  <c r="BC177" i="21"/>
  <c r="BC157" i="21"/>
  <c r="BC153" i="21"/>
  <c r="BC149" i="21"/>
  <c r="BC145" i="21"/>
  <c r="BC141" i="21"/>
  <c r="BC137" i="21"/>
  <c r="BC133" i="21"/>
  <c r="BC129" i="21"/>
  <c r="BC125" i="21"/>
  <c r="BC113" i="21"/>
  <c r="BC109" i="21"/>
  <c r="BC105" i="21"/>
  <c r="BC101" i="21"/>
  <c r="BC97" i="21"/>
  <c r="BC93" i="21"/>
  <c r="BC89" i="21"/>
  <c r="BC69" i="21"/>
  <c r="BC65" i="21"/>
  <c r="BC41" i="21"/>
  <c r="BC37" i="21"/>
  <c r="BC21" i="21"/>
  <c r="BC11" i="21"/>
  <c r="O213" i="21"/>
  <c r="P213" i="21"/>
  <c r="Q213" i="21" s="1"/>
  <c r="O201" i="21"/>
  <c r="P201" i="21"/>
  <c r="Q201" i="21" s="1"/>
  <c r="O189" i="21"/>
  <c r="P189" i="21"/>
  <c r="Q189" i="21" s="1"/>
  <c r="O177" i="21"/>
  <c r="P177" i="21"/>
  <c r="Q177" i="21" s="1"/>
  <c r="O165" i="21"/>
  <c r="P165" i="21"/>
  <c r="Q165" i="21" s="1"/>
  <c r="O153" i="21"/>
  <c r="P153" i="21"/>
  <c r="Q153" i="21" s="1"/>
  <c r="O141" i="21"/>
  <c r="P141" i="21"/>
  <c r="Q141" i="21" s="1"/>
  <c r="O129" i="21"/>
  <c r="P129" i="21"/>
  <c r="Q129" i="21" s="1"/>
  <c r="O105" i="21"/>
  <c r="P105" i="21"/>
  <c r="Q105" i="21" s="1"/>
  <c r="O93" i="21"/>
  <c r="P93" i="21"/>
  <c r="Q93" i="21" s="1"/>
  <c r="O81" i="21"/>
  <c r="P81" i="21"/>
  <c r="Q81" i="21" s="1"/>
  <c r="O69" i="21"/>
  <c r="P69" i="21"/>
  <c r="Q69" i="21" s="1"/>
  <c r="O33" i="21"/>
  <c r="P33" i="21"/>
  <c r="Q33" i="21" s="1"/>
  <c r="O21" i="21"/>
  <c r="P21" i="21"/>
  <c r="Q21" i="21" s="1"/>
  <c r="AD10" i="21"/>
  <c r="AD9" i="21"/>
  <c r="AB9" i="21"/>
  <c r="Z10" i="21"/>
  <c r="Z9" i="21"/>
  <c r="K19" i="22"/>
  <c r="K20" i="22"/>
  <c r="K21" i="22"/>
  <c r="K22" i="22"/>
  <c r="K23" i="22"/>
  <c r="K24" i="22"/>
  <c r="K25" i="22"/>
  <c r="K26" i="22"/>
  <c r="K27" i="22"/>
  <c r="K28" i="22"/>
  <c r="K29" i="22"/>
  <c r="K30" i="22"/>
  <c r="K31" i="22"/>
  <c r="K32" i="22"/>
  <c r="K33" i="22"/>
  <c r="K34" i="22"/>
  <c r="K35" i="22"/>
  <c r="K36" i="22"/>
  <c r="K37" i="22"/>
  <c r="K38" i="22"/>
  <c r="K39" i="22"/>
  <c r="K40" i="22"/>
  <c r="K41" i="22"/>
  <c r="K42" i="22"/>
  <c r="K18" i="22"/>
  <c r="BD129" i="21" l="1"/>
  <c r="BE129" i="21" s="1"/>
  <c r="BD130" i="21" s="1"/>
  <c r="BD177" i="21"/>
  <c r="BE177" i="21" s="1"/>
  <c r="BD178" i="21" s="1"/>
  <c r="BD69" i="21"/>
  <c r="BD33" i="21"/>
  <c r="BE33" i="21" s="1"/>
  <c r="BD34" i="21" s="1"/>
  <c r="BD93" i="21"/>
  <c r="BD141" i="21"/>
  <c r="BE141" i="21" s="1"/>
  <c r="BD142" i="21" s="1"/>
  <c r="BD189" i="21"/>
  <c r="BD213" i="21"/>
  <c r="BE213" i="21" s="1"/>
  <c r="BD214" i="21" s="1"/>
  <c r="BD81" i="21"/>
  <c r="BE81" i="21" s="1"/>
  <c r="BD82" i="21" s="1"/>
  <c r="BD105" i="21"/>
  <c r="BD153" i="21"/>
  <c r="BE153" i="21" s="1"/>
  <c r="BD154" i="21" s="1"/>
  <c r="BD201" i="21"/>
  <c r="BD21" i="21"/>
  <c r="BD165" i="21"/>
  <c r="BC10" i="21"/>
  <c r="BC9" i="21"/>
  <c r="BD9" i="21" s="1"/>
  <c r="BE9" i="21" s="1"/>
  <c r="P27" i="21"/>
  <c r="Q27" i="21" s="1"/>
  <c r="P39" i="21"/>
  <c r="Q39" i="21" s="1"/>
  <c r="P63" i="21"/>
  <c r="Q63" i="21" s="1"/>
  <c r="P75" i="21"/>
  <c r="Q75" i="21" s="1"/>
  <c r="P87" i="21"/>
  <c r="Q87" i="21" s="1"/>
  <c r="P99" i="21"/>
  <c r="Q99" i="21" s="1"/>
  <c r="P111" i="21"/>
  <c r="Q111" i="21" s="1"/>
  <c r="P123" i="21"/>
  <c r="Q123" i="21" s="1"/>
  <c r="P135" i="21"/>
  <c r="Q135" i="21" s="1"/>
  <c r="P147" i="21"/>
  <c r="Q147" i="21" s="1"/>
  <c r="P159" i="21"/>
  <c r="Q159" i="21" s="1"/>
  <c r="P171" i="21"/>
  <c r="Q171" i="21" s="1"/>
  <c r="P183" i="21"/>
  <c r="Q183" i="21" s="1"/>
  <c r="P195" i="21"/>
  <c r="Q195" i="21" s="1"/>
  <c r="P207" i="21"/>
  <c r="Q207" i="21" s="1"/>
  <c r="P15" i="21"/>
  <c r="Q15" i="21" s="1"/>
  <c r="P219" i="21"/>
  <c r="Q219" i="21" s="1"/>
  <c r="O15" i="21"/>
  <c r="BD15" i="21" s="1"/>
  <c r="BE15" i="21" s="1"/>
  <c r="O27" i="21"/>
  <c r="BD27" i="21" s="1"/>
  <c r="O39" i="21"/>
  <c r="BD39" i="21" s="1"/>
  <c r="BE39" i="21" s="1"/>
  <c r="O63" i="21"/>
  <c r="BD63" i="21" s="1"/>
  <c r="O75" i="21"/>
  <c r="BD75" i="21" s="1"/>
  <c r="BE75" i="21" s="1"/>
  <c r="O87" i="21"/>
  <c r="BD87" i="21" s="1"/>
  <c r="O99" i="21"/>
  <c r="BD99" i="21" s="1"/>
  <c r="BE99" i="21" s="1"/>
  <c r="O111" i="21"/>
  <c r="BD111" i="21" s="1"/>
  <c r="O123" i="21"/>
  <c r="BD123" i="21" s="1"/>
  <c r="O135" i="21"/>
  <c r="BD135" i="21" s="1"/>
  <c r="BE135" i="21" s="1"/>
  <c r="O147" i="21"/>
  <c r="BD147" i="21" s="1"/>
  <c r="BE147" i="21" s="1"/>
  <c r="O159" i="21"/>
  <c r="BD159" i="21" s="1"/>
  <c r="BE159" i="21" s="1"/>
  <c r="O171" i="21"/>
  <c r="BD171" i="21" s="1"/>
  <c r="BE171" i="21" s="1"/>
  <c r="O183" i="21"/>
  <c r="BD183" i="21" s="1"/>
  <c r="O195" i="21"/>
  <c r="BD195" i="21" s="1"/>
  <c r="O207" i="21"/>
  <c r="BD207" i="21" s="1"/>
  <c r="BE207" i="21" s="1"/>
  <c r="O219" i="21"/>
  <c r="BD219" i="21" s="1"/>
  <c r="BE219" i="21" s="1"/>
  <c r="BE27" i="21" l="1"/>
  <c r="BD28" i="21" s="1"/>
  <c r="BE123" i="21"/>
  <c r="BD124" i="21" s="1"/>
  <c r="BE111" i="21"/>
  <c r="BD112" i="21" s="1"/>
  <c r="BD113" i="21" s="1"/>
  <c r="BD114" i="21" s="1"/>
  <c r="BD115" i="21" s="1"/>
  <c r="BD116" i="21" s="1"/>
  <c r="BE201" i="21"/>
  <c r="BD202" i="21" s="1"/>
  <c r="BD203" i="21" s="1"/>
  <c r="BD204" i="21" s="1"/>
  <c r="BD205" i="21" s="1"/>
  <c r="BD206" i="21" s="1"/>
  <c r="BE195" i="21"/>
  <c r="BD196" i="21" s="1"/>
  <c r="BE189" i="21"/>
  <c r="BD190" i="21" s="1"/>
  <c r="BE183" i="21"/>
  <c r="BD184" i="21" s="1"/>
  <c r="BD185" i="21" s="1"/>
  <c r="BD186" i="21" s="1"/>
  <c r="BD187" i="21" s="1"/>
  <c r="BD188" i="21" s="1"/>
  <c r="BE63" i="21"/>
  <c r="BD64" i="21" s="1"/>
  <c r="BE93" i="21"/>
  <c r="BD94" i="21" s="1"/>
  <c r="BE94" i="21" s="1"/>
  <c r="BE105" i="21"/>
  <c r="BD106" i="21" s="1"/>
  <c r="BE87" i="21"/>
  <c r="BD88" i="21" s="1"/>
  <c r="BE165" i="21"/>
  <c r="BD166" i="21" s="1"/>
  <c r="BD167" i="21" s="1"/>
  <c r="BD168" i="21" s="1"/>
  <c r="BD169" i="21" s="1"/>
  <c r="BD170" i="21" s="1"/>
  <c r="BE69" i="21"/>
  <c r="BD70" i="21" s="1"/>
  <c r="BD71" i="21" s="1"/>
  <c r="BD72" i="21" s="1"/>
  <c r="BD73" i="21" s="1"/>
  <c r="BD74" i="21" s="1"/>
  <c r="BE21" i="21"/>
  <c r="BD22" i="21" s="1"/>
  <c r="BD23" i="21" s="1"/>
  <c r="BD24" i="21" s="1"/>
  <c r="BD25" i="21" s="1"/>
  <c r="BD26" i="21" s="1"/>
  <c r="BD215" i="21"/>
  <c r="BD216" i="21" s="1"/>
  <c r="BD217" i="21" s="1"/>
  <c r="BD218" i="21" s="1"/>
  <c r="BE214" i="21"/>
  <c r="BD131" i="21"/>
  <c r="BD132" i="21" s="1"/>
  <c r="BD133" i="21" s="1"/>
  <c r="BD134" i="21" s="1"/>
  <c r="BE130" i="21"/>
  <c r="BD143" i="21"/>
  <c r="BD144" i="21" s="1"/>
  <c r="BD145" i="21" s="1"/>
  <c r="BD146" i="21" s="1"/>
  <c r="BE142" i="21"/>
  <c r="BD83" i="21"/>
  <c r="BD84" i="21" s="1"/>
  <c r="BD85" i="21" s="1"/>
  <c r="BD86" i="21" s="1"/>
  <c r="BE82" i="21"/>
  <c r="BD155" i="21"/>
  <c r="BD156" i="21" s="1"/>
  <c r="BD157" i="21" s="1"/>
  <c r="BD158" i="21" s="1"/>
  <c r="BE154" i="21"/>
  <c r="BD35" i="21"/>
  <c r="BD36" i="21" s="1"/>
  <c r="BD37" i="21" s="1"/>
  <c r="BD38" i="21" s="1"/>
  <c r="BE34" i="21"/>
  <c r="BD179" i="21"/>
  <c r="BD180" i="21" s="1"/>
  <c r="BD181" i="21" s="1"/>
  <c r="BD182" i="21" s="1"/>
  <c r="BE178" i="21"/>
  <c r="BD16" i="21"/>
  <c r="BD17" i="21" s="1"/>
  <c r="BD18" i="21" s="1"/>
  <c r="BD19" i="21" s="1"/>
  <c r="BD20" i="21" s="1"/>
  <c r="BI21" i="21"/>
  <c r="BD208" i="21"/>
  <c r="BD160" i="21"/>
  <c r="BD148" i="21"/>
  <c r="BD100" i="21"/>
  <c r="BD136" i="21"/>
  <c r="BD40" i="21"/>
  <c r="BD220" i="21"/>
  <c r="BD172" i="21"/>
  <c r="BD76" i="21"/>
  <c r="P9" i="21"/>
  <c r="Q9" i="21" s="1"/>
  <c r="BD29" i="21" l="1"/>
  <c r="BD30" i="21" s="1"/>
  <c r="BD31" i="21" s="1"/>
  <c r="BD32" i="21" s="1"/>
  <c r="BE28" i="21"/>
  <c r="BD125" i="21"/>
  <c r="BD126" i="21" s="1"/>
  <c r="BD127" i="21" s="1"/>
  <c r="BD128" i="21" s="1"/>
  <c r="BE124" i="21"/>
  <c r="BE125" i="21" s="1"/>
  <c r="BE126" i="21" s="1"/>
  <c r="BE127" i="21" s="1"/>
  <c r="BE128" i="21" s="1"/>
  <c r="BF123" i="21" s="1"/>
  <c r="BG123" i="21" s="1"/>
  <c r="BJ123" i="21" s="1"/>
  <c r="BK123" i="21" s="1"/>
  <c r="BE112" i="21"/>
  <c r="BE113" i="21" s="1"/>
  <c r="BE114" i="21" s="1"/>
  <c r="BE115" i="21" s="1"/>
  <c r="BE116" i="21" s="1"/>
  <c r="BF111" i="21" s="1"/>
  <c r="BG111" i="21" s="1"/>
  <c r="BJ111" i="21" s="1"/>
  <c r="BK111" i="21" s="1"/>
  <c r="BE202" i="21"/>
  <c r="BD197" i="21"/>
  <c r="BD198" i="21" s="1"/>
  <c r="BD199" i="21" s="1"/>
  <c r="BD200" i="21" s="1"/>
  <c r="BE196" i="21"/>
  <c r="BD191" i="21"/>
  <c r="BD192" i="21" s="1"/>
  <c r="BD193" i="21" s="1"/>
  <c r="BD194" i="21" s="1"/>
  <c r="BE190" i="21"/>
  <c r="BE184" i="21"/>
  <c r="BE185" i="21" s="1"/>
  <c r="BE186" i="21" s="1"/>
  <c r="BE187" i="21" s="1"/>
  <c r="BE188" i="21" s="1"/>
  <c r="BI183" i="21" s="1"/>
  <c r="BE64" i="21"/>
  <c r="BD65" i="21"/>
  <c r="BD66" i="21" s="1"/>
  <c r="BD67" i="21" s="1"/>
  <c r="BD68" i="21" s="1"/>
  <c r="BD95" i="21"/>
  <c r="BD96" i="21" s="1"/>
  <c r="BD97" i="21" s="1"/>
  <c r="BD98" i="21" s="1"/>
  <c r="BE106" i="21"/>
  <c r="BD107" i="21"/>
  <c r="BD108" i="21" s="1"/>
  <c r="BD109" i="21" s="1"/>
  <c r="BD110" i="21" s="1"/>
  <c r="BD89" i="21"/>
  <c r="BD90" i="21" s="1"/>
  <c r="BD91" i="21" s="1"/>
  <c r="BD92" i="21" s="1"/>
  <c r="BE88" i="21"/>
  <c r="BE166" i="21"/>
  <c r="BE167" i="21" s="1"/>
  <c r="BE168" i="21" s="1"/>
  <c r="BE169" i="21" s="1"/>
  <c r="BE170" i="21" s="1"/>
  <c r="BI165" i="21" s="1"/>
  <c r="BE70" i="21"/>
  <c r="BE71" i="21" s="1"/>
  <c r="BE72" i="21" s="1"/>
  <c r="BE73" i="21" s="1"/>
  <c r="BE74" i="21" s="1"/>
  <c r="BF69" i="21" s="1"/>
  <c r="BG69" i="21" s="1"/>
  <c r="BJ69" i="21" s="1"/>
  <c r="BK69" i="21" s="1"/>
  <c r="BE22" i="21"/>
  <c r="BE23" i="21" s="1"/>
  <c r="BE24" i="21" s="1"/>
  <c r="BE25" i="21" s="1"/>
  <c r="BE26" i="21" s="1"/>
  <c r="BF21" i="21" s="1"/>
  <c r="BG21" i="21" s="1"/>
  <c r="BJ21" i="21" s="1"/>
  <c r="BK21" i="21" s="1"/>
  <c r="BI189" i="21"/>
  <c r="BI93" i="21"/>
  <c r="BE65" i="21"/>
  <c r="BE66" i="21" s="1"/>
  <c r="BE67" i="21" s="1"/>
  <c r="BE68" i="21" s="1"/>
  <c r="BF63" i="21" s="1"/>
  <c r="BE179" i="21"/>
  <c r="BE180" i="21" s="1"/>
  <c r="BE181" i="21" s="1"/>
  <c r="BE182" i="21" s="1"/>
  <c r="BF177" i="21" s="1"/>
  <c r="BG177" i="21" s="1"/>
  <c r="BJ177" i="21" s="1"/>
  <c r="BK177" i="21" s="1"/>
  <c r="BE143" i="21"/>
  <c r="BE144" i="21" s="1"/>
  <c r="BE145" i="21" s="1"/>
  <c r="BE146" i="21" s="1"/>
  <c r="BF141" i="21" s="1"/>
  <c r="BG141" i="21" s="1"/>
  <c r="BJ141" i="21" s="1"/>
  <c r="BK141" i="21" s="1"/>
  <c r="BE215" i="21"/>
  <c r="BE216" i="21" s="1"/>
  <c r="BE217" i="21" s="1"/>
  <c r="BE218" i="21" s="1"/>
  <c r="BE83" i="21"/>
  <c r="BE84" i="21" s="1"/>
  <c r="BE85" i="21" s="1"/>
  <c r="BE86" i="21" s="1"/>
  <c r="BF81" i="21" s="1"/>
  <c r="BG81" i="21" s="1"/>
  <c r="BJ81" i="21" s="1"/>
  <c r="BK81" i="21" s="1"/>
  <c r="BE131" i="21"/>
  <c r="BE132" i="21" s="1"/>
  <c r="BE133" i="21" s="1"/>
  <c r="BE134" i="21" s="1"/>
  <c r="BF129" i="21" s="1"/>
  <c r="BG129" i="21" s="1"/>
  <c r="BJ129" i="21" s="1"/>
  <c r="BK129" i="21" s="1"/>
  <c r="BI69" i="21"/>
  <c r="BD137" i="21"/>
  <c r="BD138" i="21" s="1"/>
  <c r="BD139" i="21" s="1"/>
  <c r="BD140" i="21" s="1"/>
  <c r="BE136" i="21"/>
  <c r="BD161" i="21"/>
  <c r="BD162" i="21" s="1"/>
  <c r="BD163" i="21" s="1"/>
  <c r="BD164" i="21" s="1"/>
  <c r="BE160" i="21"/>
  <c r="BD77" i="21"/>
  <c r="BD78" i="21" s="1"/>
  <c r="BD79" i="21" s="1"/>
  <c r="BD80" i="21" s="1"/>
  <c r="BE76" i="21"/>
  <c r="BD209" i="21"/>
  <c r="BD210" i="21" s="1"/>
  <c r="BD211" i="21" s="1"/>
  <c r="BD212" i="21" s="1"/>
  <c r="BE208" i="21"/>
  <c r="BD173" i="21"/>
  <c r="BD174" i="21" s="1"/>
  <c r="BD175" i="21" s="1"/>
  <c r="BD176" i="21" s="1"/>
  <c r="BE172" i="21"/>
  <c r="BD101" i="21"/>
  <c r="BD102" i="21" s="1"/>
  <c r="BD103" i="21" s="1"/>
  <c r="BD104" i="21" s="1"/>
  <c r="BE100" i="21"/>
  <c r="BD41" i="21"/>
  <c r="BD42" i="21" s="1"/>
  <c r="BD43" i="21" s="1"/>
  <c r="BD44" i="21" s="1"/>
  <c r="BE40" i="21"/>
  <c r="BD221" i="21"/>
  <c r="BD222" i="21" s="1"/>
  <c r="BD223" i="21" s="1"/>
  <c r="BD224" i="21" s="1"/>
  <c r="BE220" i="21"/>
  <c r="BD149" i="21"/>
  <c r="BD150" i="21" s="1"/>
  <c r="BD151" i="21" s="1"/>
  <c r="BD152" i="21" s="1"/>
  <c r="BE148" i="21"/>
  <c r="BE203" i="21"/>
  <c r="BE204" i="21" s="1"/>
  <c r="BE205" i="21" s="1"/>
  <c r="BE206" i="21" s="1"/>
  <c r="BI201" i="21" s="1"/>
  <c r="BE35" i="21"/>
  <c r="BE36" i="21" s="1"/>
  <c r="BE37" i="21" s="1"/>
  <c r="BE38" i="21" s="1"/>
  <c r="BF33" i="21" s="1"/>
  <c r="BG33" i="21" s="1"/>
  <c r="BJ33" i="21" s="1"/>
  <c r="BK33" i="21" s="1"/>
  <c r="BE29" i="21"/>
  <c r="BE30" i="21" s="1"/>
  <c r="BE31" i="21" s="1"/>
  <c r="BE32" i="21" s="1"/>
  <c r="BF27" i="21" s="1"/>
  <c r="BG27" i="21" s="1"/>
  <c r="BJ27" i="21" s="1"/>
  <c r="BK27" i="21" s="1"/>
  <c r="BE155" i="21"/>
  <c r="BE156" i="21" s="1"/>
  <c r="BE157" i="21" s="1"/>
  <c r="BE158" i="21" s="1"/>
  <c r="BI153" i="21" s="1"/>
  <c r="BE16" i="21"/>
  <c r="BE17" i="21" s="1"/>
  <c r="BE18" i="21" s="1"/>
  <c r="BE19" i="21" s="1"/>
  <c r="BE20" i="21" s="1"/>
  <c r="BF15" i="21" s="1"/>
  <c r="BG15" i="21" s="1"/>
  <c r="BJ15" i="21" s="1"/>
  <c r="BK15" i="21" s="1"/>
  <c r="BI177" i="21"/>
  <c r="BI63" i="21"/>
  <c r="BD10" i="21"/>
  <c r="BD11" i="21" s="1"/>
  <c r="BD12" i="21" s="1"/>
  <c r="BD13" i="21" s="1"/>
  <c r="BD14" i="21" s="1"/>
  <c r="F221" i="13"/>
  <c r="F211" i="13"/>
  <c r="F212" i="13"/>
  <c r="F213" i="13"/>
  <c r="F214" i="13"/>
  <c r="F215" i="13"/>
  <c r="F216" i="13"/>
  <c r="F217" i="13"/>
  <c r="F218" i="13"/>
  <c r="F219" i="13"/>
  <c r="F220" i="13"/>
  <c r="F210" i="13"/>
  <c r="B221" i="13" a="1"/>
  <c r="BE197" i="21" l="1"/>
  <c r="BE198" i="21" s="1"/>
  <c r="BE199" i="21" s="1"/>
  <c r="BE200" i="21" s="1"/>
  <c r="BF195" i="21" s="1"/>
  <c r="BG195" i="21" s="1"/>
  <c r="BJ195" i="21" s="1"/>
  <c r="BK195" i="21" s="1"/>
  <c r="BE191" i="21"/>
  <c r="BE192" i="21" s="1"/>
  <c r="BE193" i="21" s="1"/>
  <c r="BE194" i="21" s="1"/>
  <c r="BF189" i="21" s="1"/>
  <c r="BG189" i="21" s="1"/>
  <c r="BJ189" i="21" s="1"/>
  <c r="BK189" i="21" s="1"/>
  <c r="BG63" i="21"/>
  <c r="BJ63" i="21" s="1"/>
  <c r="BK63" i="21" s="1"/>
  <c r="BE95" i="21"/>
  <c r="BE96" i="21" s="1"/>
  <c r="BE97" i="21" s="1"/>
  <c r="BE98" i="21" s="1"/>
  <c r="BF93" i="21" s="1"/>
  <c r="BG93" i="21" s="1"/>
  <c r="BJ93" i="21" s="1"/>
  <c r="BK93" i="21" s="1"/>
  <c r="BI81" i="21"/>
  <c r="BE107" i="21"/>
  <c r="BE108" i="21" s="1"/>
  <c r="BE109" i="21" s="1"/>
  <c r="BE110" i="21" s="1"/>
  <c r="BF105" i="21" s="1"/>
  <c r="BG105" i="21" s="1"/>
  <c r="BJ105" i="21" s="1"/>
  <c r="BK105" i="21" s="1"/>
  <c r="BE89" i="21"/>
  <c r="BE90" i="21" s="1"/>
  <c r="BE91" i="21" s="1"/>
  <c r="BE92" i="21" s="1"/>
  <c r="BI87" i="21" s="1"/>
  <c r="BF183" i="21"/>
  <c r="BG183" i="21" s="1"/>
  <c r="BJ183" i="21" s="1"/>
  <c r="BK183" i="21" s="1"/>
  <c r="BI33" i="21"/>
  <c r="BI111" i="21"/>
  <c r="BF201" i="21"/>
  <c r="BG201" i="21" s="1"/>
  <c r="BJ201" i="21" s="1"/>
  <c r="BK201" i="21" s="1"/>
  <c r="BI195" i="21"/>
  <c r="BF165" i="21"/>
  <c r="BG165" i="21" s="1"/>
  <c r="BJ165" i="21" s="1"/>
  <c r="BK165" i="21" s="1"/>
  <c r="BI123" i="21"/>
  <c r="BI141" i="21"/>
  <c r="BE221" i="21"/>
  <c r="BE222" i="21" s="1"/>
  <c r="BE223" i="21" s="1"/>
  <c r="BE224" i="21" s="1"/>
  <c r="BI219" i="21" s="1"/>
  <c r="BI129" i="21"/>
  <c r="BE137" i="21"/>
  <c r="BE138" i="21" s="1"/>
  <c r="BE139" i="21" s="1"/>
  <c r="BE140" i="21" s="1"/>
  <c r="BF135" i="21" s="1"/>
  <c r="BG135" i="21" s="1"/>
  <c r="BJ135" i="21" s="1"/>
  <c r="BK135" i="21" s="1"/>
  <c r="BI27" i="21"/>
  <c r="BE149" i="21"/>
  <c r="BE150" i="21" s="1"/>
  <c r="BE151" i="21" s="1"/>
  <c r="BE152" i="21" s="1"/>
  <c r="BI147" i="21" s="1"/>
  <c r="BE41" i="21"/>
  <c r="BE42" i="21" s="1"/>
  <c r="BE43" i="21" s="1"/>
  <c r="BE44" i="21" s="1"/>
  <c r="BI39" i="21" s="1"/>
  <c r="BF213" i="21"/>
  <c r="BG213" i="21" s="1"/>
  <c r="BJ213" i="21" s="1"/>
  <c r="BK213" i="21" s="1"/>
  <c r="BI213" i="21"/>
  <c r="BI15" i="21"/>
  <c r="BF153" i="21"/>
  <c r="BG153" i="21" s="1"/>
  <c r="BJ153" i="21" s="1"/>
  <c r="BK153" i="21" s="1"/>
  <c r="BE173" i="21"/>
  <c r="BE174" i="21" s="1"/>
  <c r="BE175" i="21" s="1"/>
  <c r="BE176" i="21" s="1"/>
  <c r="BF171" i="21" s="1"/>
  <c r="BG171" i="21" s="1"/>
  <c r="BJ171" i="21" s="1"/>
  <c r="BK171" i="21" s="1"/>
  <c r="BE77" i="21"/>
  <c r="BE78" i="21" s="1"/>
  <c r="BE79" i="21" s="1"/>
  <c r="BE80" i="21" s="1"/>
  <c r="BF75" i="21" s="1"/>
  <c r="BG75" i="21" s="1"/>
  <c r="BJ75" i="21" s="1"/>
  <c r="BK75" i="21" s="1"/>
  <c r="BI105" i="21"/>
  <c r="BE101" i="21"/>
  <c r="BE102" i="21" s="1"/>
  <c r="BE103" i="21" s="1"/>
  <c r="BE104" i="21" s="1"/>
  <c r="BF99" i="21" s="1"/>
  <c r="BG99" i="21" s="1"/>
  <c r="BJ99" i="21" s="1"/>
  <c r="BK99" i="21" s="1"/>
  <c r="BE209" i="21"/>
  <c r="BE210" i="21" s="1"/>
  <c r="BE211" i="21" s="1"/>
  <c r="BE212" i="21" s="1"/>
  <c r="BE161" i="21"/>
  <c r="BE162" i="21" s="1"/>
  <c r="BE163" i="21" s="1"/>
  <c r="BE164" i="21" s="1"/>
  <c r="BF159" i="21" s="1"/>
  <c r="BG159" i="21" s="1"/>
  <c r="BJ159" i="21" s="1"/>
  <c r="BK159" i="21" s="1"/>
  <c r="BE10" i="21"/>
  <c r="BE11" i="21" s="1"/>
  <c r="BE12" i="21" s="1"/>
  <c r="BE13" i="21" s="1"/>
  <c r="BE14" i="21" s="1"/>
  <c r="B221" i="13"/>
  <c r="BF147" i="21" l="1"/>
  <c r="BG147" i="21" s="1"/>
  <c r="BJ147" i="21" s="1"/>
  <c r="BK147" i="21" s="1"/>
  <c r="BF87" i="21"/>
  <c r="BG87" i="21" s="1"/>
  <c r="BJ87" i="21" s="1"/>
  <c r="BK87" i="21" s="1"/>
  <c r="BF219" i="21"/>
  <c r="BG219" i="21" s="1"/>
  <c r="BJ219" i="21" s="1"/>
  <c r="BK219" i="21" s="1"/>
  <c r="BI135" i="21"/>
  <c r="BF39" i="21"/>
  <c r="BG39" i="21" s="1"/>
  <c r="BJ39" i="21" s="1"/>
  <c r="BK39" i="21" s="1"/>
  <c r="BI75" i="21"/>
  <c r="BI99" i="21"/>
  <c r="BI171" i="21"/>
  <c r="BF207" i="21"/>
  <c r="BG207" i="21" s="1"/>
  <c r="BJ207" i="21" s="1"/>
  <c r="BK207" i="21" s="1"/>
  <c r="BI207" i="21"/>
  <c r="BI159" i="21"/>
  <c r="BF9" i="21"/>
  <c r="BG9" i="21" s="1"/>
  <c r="BJ9" i="21" s="1"/>
  <c r="BK9" i="21" s="1"/>
  <c r="BI9" i="21"/>
  <c r="H210" i="13"/>
  <c r="B223" i="13" l="1"/>
  <c r="B222" i="13"/>
</calcChain>
</file>

<file path=xl/comments1.xml><?xml version="1.0" encoding="utf-8"?>
<comments xmlns="http://schemas.openxmlformats.org/spreadsheetml/2006/main">
  <authors>
    <author>Ingrid</author>
  </authors>
  <commentList>
    <comment ref="AE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F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G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H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I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J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K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L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M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N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O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P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Q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R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S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T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U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V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W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X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AY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AZ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A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B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T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U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V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W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X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BY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BZ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A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B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C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D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E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F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G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H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I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J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K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L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M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N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O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 ref="CP7" authorId="0" shapeId="0">
      <text>
        <r>
          <rPr>
            <b/>
            <sz val="9"/>
            <color indexed="81"/>
            <rFont val="Tahoma"/>
            <family val="2"/>
          </rPr>
          <t>Ingrid:</t>
        </r>
        <r>
          <rPr>
            <sz val="9"/>
            <color indexed="81"/>
            <rFont val="Tahoma"/>
            <family val="2"/>
          </rPr>
          <t xml:space="preserve">
En este campo deberá colocar el resultado del indicador que permite medir el cumplimiento del control. Ejem: =(5/5)</t>
        </r>
      </text>
    </comment>
    <comment ref="CQ7" authorId="0" shapeId="0">
      <text>
        <r>
          <rPr>
            <b/>
            <sz val="9"/>
            <color indexed="81"/>
            <rFont val="Tahoma"/>
            <family val="2"/>
          </rPr>
          <t>Ingrid:</t>
        </r>
        <r>
          <rPr>
            <sz val="9"/>
            <color indexed="81"/>
            <rFont val="Tahoma"/>
            <family val="2"/>
          </rPr>
          <t xml:space="preserve">
En este campo deberá ingresar la justificación del seguimiento realizado en el periodo, basado en el calculo dado por el indicador.</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<sst xmlns="http://schemas.openxmlformats.org/spreadsheetml/2006/main" count="1801" uniqueCount="688">
  <si>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</si>
  <si>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</si>
  <si>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</si>
  <si>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</si>
  <si>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</si>
  <si>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</si>
  <si>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</si>
  <si>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</si>
  <si>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</si>
  <si>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</si>
  <si>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</si>
  <si>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</si>
  <si>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</si>
  <si>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</si>
  <si>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</si>
  <si>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</si>
  <si>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</si>
  <si>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</si>
  <si>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</si>
  <si>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</si>
  <si>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</si>
  <si>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</si>
  <si>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</si>
  <si>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</si>
  <si>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</si>
  <si>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</si>
  <si>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</si>
  <si>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</si>
  <si>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</si>
  <si>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</si>
  <si>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</si>
  <si>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</si>
  <si>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</si>
  <si>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</si>
  <si>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</si>
  <si>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</si>
  <si>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</si>
  <si>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</si>
  <si>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</si>
  <si>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</si>
  <si>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</si>
  <si>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</si>
  <si>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</si>
  <si>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</si>
  <si>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</si>
  <si>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</si>
  <si>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</si>
  <si>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</si>
  <si>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</si>
  <si>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</si>
  <si>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</si>
  <si>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</si>
  <si>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</si>
  <si>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</si>
  <si>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</si>
  <si>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</si>
  <si>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</si>
  <si>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</si>
  <si>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</si>
  <si>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</si>
  <si>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</si>
  <si>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</si>
  <si>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</si>
  <si>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</si>
  <si>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</si>
  <si>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</si>
  <si>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</si>
  <si>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</si>
  <si>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</si>
  <si>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</si>
  <si>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</si>
  <si>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</si>
  <si>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</si>
  <si>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</si>
  <si>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</si>
  <si>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</si>
  <si>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</si>
  <si>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</si>
  <si>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</si>
  <si>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</si>
  <si>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</si>
  <si>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</si>
  <si>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</si>
  <si>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</si>
  <si>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</si>
  <si>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</si>
  <si>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</si>
  <si>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</si>
  <si>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</si>
  <si>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</si>
  <si>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</si>
  <si>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</si>
  <si>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</si>
  <si>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</si>
  <si>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</si>
  <si>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</si>
  <si>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</si>
  <si>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</si>
  <si>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</si>
  <si>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</si>
  <si>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</si>
  <si>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</si>
  <si>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</si>
  <si>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</si>
  <si>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</si>
  <si>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</si>
  <si>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</si>
  <si>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</si>
  <si>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</si>
  <si>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</si>
  <si>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</si>
  <si>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</si>
  <si>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</si>
  <si>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</si>
  <si>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</si>
  <si>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</si>
  <si>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</si>
  <si>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</si>
  <si>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</si>
  <si>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</si>
  <si>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</si>
  <si>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</si>
  <si>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</si>
  <si>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</si>
  <si>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</si>
  <si>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</si>
  <si>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</si>
  <si>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</si>
  <si>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</si>
  <si>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</si>
  <si>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</si>
  <si>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</si>
  <si>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</si>
  <si>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</si>
  <si>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</si>
  <si>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</si>
  <si>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</si>
  <si>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</si>
  <si>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</si>
  <si>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</si>
  <si>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</si>
  <si>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</si>
  <si>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Frecuencia con la cual se lleva a cabo la actividad</t>
  </si>
  <si>
    <t>Criterios de Impacto</t>
  </si>
  <si>
    <t>Proceso</t>
  </si>
  <si>
    <t>Objetivo</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</si>
  <si>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</si>
  <si>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</si>
  <si>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</si>
  <si>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</si>
  <si>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MAPA DE RIESGOS DE GESTIÓN 
CAJA DE LA VIVIENDA POPULAR</t>
  </si>
  <si>
    <t>Código: 208-PLA-Ft-78</t>
  </si>
  <si>
    <t>Autoevaluación</t>
  </si>
  <si>
    <t xml:space="preserve">SEGUIMIENTO RESPONSABLE DEL PROCESO </t>
  </si>
  <si>
    <t>CONTINGENCIA</t>
  </si>
  <si>
    <t>Matriz Mapa de Riesgos de Gestión</t>
  </si>
  <si>
    <t>IMPACTO</t>
  </si>
  <si>
    <t>CLASIFICACIÓN DEL RIESGO</t>
  </si>
  <si>
    <t>Leve</t>
  </si>
  <si>
    <t>ZONA</t>
  </si>
  <si>
    <t>PROBABILIDAD</t>
  </si>
  <si>
    <t>CONCATE</t>
  </si>
  <si>
    <t>EVALUCIÓN</t>
  </si>
  <si>
    <t>Tipo Control</t>
  </si>
  <si>
    <t>Afectación*Control</t>
  </si>
  <si>
    <t xml:space="preserve">Calculo </t>
  </si>
  <si>
    <t>Calificación Controles</t>
  </si>
  <si>
    <t>Probabilidad Residual (%)</t>
  </si>
  <si>
    <t>TRATAMIENTO</t>
  </si>
  <si>
    <t xml:space="preserve">Aceptar </t>
  </si>
  <si>
    <t>Reducir (Mitigar)</t>
  </si>
  <si>
    <t>Reducir (Compartir)</t>
  </si>
  <si>
    <t>Fecha Inicio</t>
  </si>
  <si>
    <t>Fecha Finalización</t>
  </si>
  <si>
    <t>Indicador</t>
  </si>
  <si>
    <t>Soporte / Evidencia</t>
  </si>
  <si>
    <t xml:space="preserve">SELECCIONE EL NOMBRE PROCESO </t>
  </si>
  <si>
    <t>OBJETIVO PROCESO</t>
  </si>
  <si>
    <t>1. Gestión Estratégica</t>
  </si>
  <si>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</si>
  <si>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2. Gestión de Comunicaciones</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</si>
  <si>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</si>
  <si>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3. Prevención del Daño Antijurídico y Representación Judicial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</si>
  <si>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</si>
  <si>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</si>
  <si>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</si>
  <si>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</si>
  <si>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</si>
  <si>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</si>
  <si>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7. Urbanizaciones y Titulación</t>
  </si>
  <si>
    <t>8. Servicio al Ciudadano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</si>
  <si>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</si>
  <si>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</si>
  <si>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</si>
  <si>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</si>
  <si>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Programar, registrar y controlar los recursos financieros de la Entidad, con el propósito de garantizar la calidad, confiabilidad, razonabilidad y oportunidad de la información financiera.</t>
  </si>
  <si>
    <t>11. Gestión Documental</t>
  </si>
  <si>
    <t>Garantizar la disponibilidad de la información contenida en los documentos de archivo de las dependencias de la Caja de la Vivienda Popular.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</si>
  <si>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</si>
  <si>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</si>
  <si>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13. Adquisición de Bienes y Servicios</t>
  </si>
  <si>
    <t>14. Gestión Tecnología de la Información y Comunicaciones</t>
  </si>
  <si>
    <t>15. Gestión del Control Interno Disciplinario</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</si>
  <si>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</si>
  <si>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</si>
  <si>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</si>
  <si>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</si>
  <si>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</si>
  <si>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</si>
  <si>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</si>
  <si>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</si>
  <si>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</si>
  <si>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</si>
  <si>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</si>
  <si>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</si>
  <si>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</si>
  <si>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</si>
  <si>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</si>
  <si>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</si>
  <si>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</si>
  <si>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</si>
  <si>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</si>
  <si>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</si>
  <si>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Probabilidad Inherente (%)</t>
  </si>
  <si>
    <r>
      <t xml:space="preserve">El archivo contiene las siguientes hojas:
-   </t>
    </r>
    <r>
      <rPr>
        <b/>
        <sz val="10"/>
        <rFont val="Arial"/>
        <family val="2"/>
      </rPr>
      <t>Hoja 1 Instructivo</t>
    </r>
    <r>
      <rPr>
        <sz val="10"/>
        <rFont val="Arial"/>
        <family val="2"/>
      </rPr>
      <t xml:space="preserve">
 -  </t>
    </r>
    <r>
      <rPr>
        <b/>
        <sz val="10"/>
        <rFont val="Arial"/>
        <family val="2"/>
      </rPr>
      <t xml:space="preserve">Hoja "208-PLA-Ft-78 Mapa Gestión: </t>
    </r>
    <r>
      <rPr>
        <sz val="10"/>
        <rFont val="Arial"/>
        <family val="2"/>
      </rPr>
      <t>Encontrará la totalidad de la estructura para la identificación y valoración de los riesgos por proceso, programa o proyecto, acorde con el nivel de desagregación que la entidad considere necesaria.</t>
    </r>
  </si>
  <si>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</si>
  <si>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</si>
  <si>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</si>
  <si>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</si>
  <si>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</si>
  <si>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r>
      <t xml:space="preserve">Plan de Acción
</t>
    </r>
    <r>
      <rPr>
        <sz val="10"/>
        <rFont val="Arial"/>
        <family val="2"/>
      </rPr>
      <t xml:space="preserve">Responsable, fecha implementación, fecha seguimiento, seguimiento. </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</si>
  <si>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</si>
  <si>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</si>
  <si>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r>
      <t xml:space="preserve">ATRIBUTOS EFICIENCIA
</t>
    </r>
    <r>
      <rPr>
        <sz val="10"/>
        <rFont val="Arial"/>
        <family val="2"/>
      </rPr>
      <t>Calificación Controles</t>
    </r>
  </si>
  <si>
    <t>Impacto Residual Final (%)</t>
  </si>
  <si>
    <t>Teniendo en cuenta la información ingresada en el campo de Frecuencia con la cual se lleva a cabo la actividad, la matriz esta parametrizada para atribuir la zona de calor donde esta ubicada.</t>
  </si>
  <si>
    <t>Teniendo en cuenta la información ingresada en el campo de Frecuencia con la cual se lleva a cabo la actividad, la matriz esta parametrizada para atribuir el (%) correspondiente de acuerdo a la tabla de probabilidad</t>
  </si>
  <si>
    <t>Esta casilla no se diligencia, depende de la selección en la columna "Tipo"</t>
  </si>
  <si>
    <t>La matriz automáticamente hará el cálculo para el control analizado</t>
  </si>
  <si>
    <t>Teniendo en cuenta la información calculada en la probabilidad inherente y los controles aplicados para el riesgo, la matriz esta parametrizada para atribuir el (%) correspondiente de acuerdo a la tabla de probabilidad</t>
  </si>
  <si>
    <t>Teniendo en cuenta la información calculada en la probabilidad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</si>
  <si>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</si>
  <si>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el (%) correspondiente de acuerdo a la tabla de probabilidad</t>
  </si>
  <si>
    <r>
      <t>La matriz automáticamente hará el cálculo, acorde con el control o controles definidos con sus atributos analizados, lo que permitirá establecer el</t>
    </r>
    <r>
      <rPr>
        <b/>
        <sz val="10"/>
        <color theme="9" tint="-0.249977111117893"/>
        <rFont val="Arial"/>
        <family val="2"/>
      </rPr>
      <t xml:space="preserve"> nivel de riesgo inherente</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</si>
  <si>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</si>
  <si>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</si>
  <si>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</si>
  <si>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</si>
  <si>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</si>
  <si>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</si>
  <si>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</si>
  <si>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</si>
  <si>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</si>
  <si>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</si>
  <si>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</si>
  <si>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</si>
  <si>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</si>
  <si>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</si>
  <si>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r>
      <t xml:space="preserve"> - </t>
    </r>
    <r>
      <rPr>
        <b/>
        <sz val="10"/>
        <rFont val="Arial"/>
        <family val="2"/>
      </rPr>
      <t xml:space="preserve"> Hoja "Tabla de probabilidad": </t>
    </r>
    <r>
      <rPr>
        <sz val="10"/>
        <rFont val="Arial"/>
        <family val="2"/>
      </rPr>
      <t>Tabla referente para todos los cálculos (no se diligencia)</t>
    </r>
  </si>
  <si>
    <r>
      <t xml:space="preserve"> - </t>
    </r>
    <r>
      <rPr>
        <b/>
        <sz val="10"/>
        <rFont val="Arial"/>
        <family val="2"/>
      </rPr>
      <t xml:space="preserve"> Hoja "Tabla de Impacto": </t>
    </r>
    <r>
      <rPr>
        <sz val="10"/>
        <rFont val="Arial"/>
        <family val="2"/>
      </rPr>
      <t>Tabla referente para todos los cálculos (no se diligencia)</t>
    </r>
  </si>
  <si>
    <t>La CVP define y actualiza su instrumento de riesgos de gestión con el propósito de facilitar el ejercicio de identificación, análisis, evaluación y seguimiento de los riesgos de gestión a los cuales se encuentra expuesta la entidad, el presente formato desarrolla un esquema completo acorde con los contenidos metodológicos de la Guía para la Administración del Riesgo y el diseño de controles V5, y adaptado a la POLÍTICA DE ADMINISTRACIÓN DEL RIESGO definida por la Entidad.</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</si>
  <si>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</si>
  <si>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</si>
  <si>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</si>
  <si>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Utilice la lista de despliegue que se encuentra parametrizada, le aparecerán las opciones: i)Daños Activos Físicos, ii)Ejecución y Administración de procesos, iii)Fallas Tecnológicas, iv)Relaciones Laborales, v)Usuarios, productos y practicas organizacionales.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</si>
  <si>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t>
  </si>
  <si>
    <t>Utilice la lista de despliegue que se encuentra parametrizada, le aparecerán las opciones de la tabla de Impacto. La matriz automáticamente hará el cálculo para el nivel de impacto inherente</t>
  </si>
  <si>
    <t>Corresponde al número único asignado para cada control dentro de cada riesgo</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</si>
  <si>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</si>
  <si>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</si>
  <si>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</si>
  <si>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</si>
  <si>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</si>
  <si>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</si>
  <si>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</si>
  <si>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</si>
  <si>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evalúa</t>
  </si>
  <si>
    <t>Daños Activos Físicos</t>
  </si>
  <si>
    <t>Reputacionales</t>
  </si>
  <si>
    <t>Ejecución y Administración de procesos</t>
  </si>
  <si>
    <t>Fallas Tecnológicas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</si>
  <si>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</si>
  <si>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</si>
  <si>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</si>
  <si>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</si>
  <si>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</si>
  <si>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</si>
  <si>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Usuarios, productos y practicas</t>
  </si>
  <si>
    <t>Versión: 8</t>
  </si>
  <si>
    <t>Vigente desde: Enero - 2022</t>
  </si>
  <si>
    <t>Aplicación inadecuada de la normatividad vigente, que puede generar pérdida de Procesos Judiciales o sanciones.</t>
  </si>
  <si>
    <t>Desconocimiento de la normatividad vigente.</t>
  </si>
  <si>
    <t>Posibilidad de presentar desactualización en la normatividad vigente o en la falta de verificación de los conceptos emitidos por parte de los profesionales adscritos a la Dirección, debido al constante cambio normativo.</t>
  </si>
  <si>
    <t>Semestralmente con los abogados nuevos que ingresen al equipo de trabajo se deberá socializar el protocolo 208-DJ-Ft-53 PROTOCOLO DE INDUCCIÓN Y ENTRENAMIENTO PUESTO DE TRABAJO - V1.</t>
  </si>
  <si>
    <t>N/A</t>
  </si>
  <si>
    <t>Rotación de los Abogados Apoderados.
Desactualización de SIPROJ - WEB.</t>
  </si>
  <si>
    <t>Falta de seguimiento y control de los Procesos asignados.</t>
  </si>
  <si>
    <t>Posibilidad de que los procesos Jurídicos puedan quedar desprotegidos ante cualquier actuación que se presente, por falta de seguimiento, debido a la rotación que se presenta de Abogados Apoderados.</t>
  </si>
  <si>
    <t>El líder del proceso mensualmente delega a un encargado para validar en la Matriz de Procesos Judiciales que no se encuentre ningún proceso sin apoderado. En caso de identificar que algún proceso se encuentra sin apoderado se procederá a informar el líder de proceso para que sea asignado de manera inmediato abogado al proceso.</t>
  </si>
  <si>
    <t>Cuando se cambia el Secretario del Comité, no se realiza inducción a puesto de trabajo.</t>
  </si>
  <si>
    <t>Desconocimiento normativo</t>
  </si>
  <si>
    <t>Mensualmente el líder del proceso o a quien delegue deberá validar que el comité sesione dos veces por mes y serán presentados los casos donde se puedan realizar algún tipo de conciliación o sus avances. Si se evidencia que como mínimo faltando 4 días hábiles para la terminación del mes, el comité no ha sesionado se generara un correo de alarma para programar la sesión dentro del periodo</t>
  </si>
  <si>
    <t>Director Jurídico y/o a quien delegue</t>
  </si>
  <si>
    <t>Presentación y/o  listas de asistencia</t>
  </si>
  <si>
    <t>1 Sensibilización realizada</t>
  </si>
  <si>
    <t>6. Mejoramiento de Barrios  (PI 7703)</t>
  </si>
  <si>
    <t>Giro insuficiente de los recursos comprometidos para la vigencia</t>
  </si>
  <si>
    <t>Los tiempos de ejecución de las actividades necesarias para el desarrollo del proceso de mejoramiento de barrios.</t>
  </si>
  <si>
    <t>Negligencia del contratista (Obra, consultoría o interventoría) o factores externos no mitigados</t>
  </si>
  <si>
    <t>Indebida supervisión a los contratos (Obra, consultoría o interventoría)</t>
  </si>
  <si>
    <t>Incluir intervenciones no viables al proceso de Mejoramiento de Barrios</t>
  </si>
  <si>
    <t>Desarrollar las actividades de previabilidad fuera de los requerimientos establecidos en el procedimiento</t>
  </si>
  <si>
    <t>Posibilidad de afectación económica al presupuesto de la próxima vigencia por el giro insuficiente de los recursos comprometidos para la vigencia actual debido a los tiempos de ejecución de las actividades necesarias para el desarrollo del proceso de mejoramiento de barrios.</t>
  </si>
  <si>
    <t xml:space="preserve">Posibilidad de retrasar o de incumplir las condiciones técnicas, sociales y de SST-MA de la ejecución de los contratos por negligencia del contratista o por factores externos no mitigados debido a la indebida supervisión a los contratos </t>
  </si>
  <si>
    <t>Posibilidad de afectación en la programación de las cantidades y costos de las metas en cada vigencia por incluir intervenciones no viables al proceso de Mejoramiento de Barrios debido al desarrollo de las actividades de previabilidad fuera de los requerimientos establecidos en el procedimiento</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</si>
  <si>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</si>
  <si>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</si>
  <si>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</si>
  <si>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</si>
  <si>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</si>
  <si>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</si>
  <si>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</si>
  <si>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t>Titular predios de desarrollos urbanisticos de la Caja o que han sido cedidos a la misma por otras entidades publicas o privadas, con el fin de garantizar el derecho a la propiedad.</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</si>
  <si>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</si>
  <si>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</si>
  <si>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</si>
  <si>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5. Mejoramiento de Vivienda (PI 7680)</t>
  </si>
  <si>
    <t>1. Gestión Estratégica (PI 7696)</t>
  </si>
  <si>
    <t>7. Urbanizaciones y Titulación (PI 7684)</t>
  </si>
  <si>
    <t>14. Gestión Tecnología de la Información y Comunicaciones (PI 7696)</t>
  </si>
  <si>
    <t>Falta de conocimiento normativo conforme a lo consagrado en el artículo 95 de la Ley 734 de 2002:</t>
  </si>
  <si>
    <t>Falta de integridad del funcionario encargado del proceso.</t>
  </si>
  <si>
    <t>Posibilidad de violar la reserva legal, bajo el precepto que las actuaciones disciplinarias serán reservadas hasta cuando se formule el pliego de cargos/ auto de citación de audiencia o la providencia que ordene el archivo definitivo, sin perjuicio de los derechos de los sujetos procesales.</t>
  </si>
  <si>
    <t>Diligenciar los documentos implementados para  la reserva legal por  parte de los involucrados en el proceso de Gestión de Control Interno Disciplinario.</t>
  </si>
  <si>
    <t>Director de Gestión Corporativa y CID y/o a quien delegue</t>
  </si>
  <si>
    <t>formatos diligenciados</t>
  </si>
  <si>
    <t>(No de documentos diligenciados/No de documentos requeridos en los procesos)</t>
  </si>
  <si>
    <t>Ausencia de documentos en el expediente contractual (persona jurídica) durante la ejecución de contratos celebrados por la Entidad.</t>
  </si>
  <si>
    <t>Los supervisores de contrato no remiten la documentación completa al expediente contractual.</t>
  </si>
  <si>
    <t>Posibilidad de presentar debilidad en el cumplimiento de las herramientas de gestión que permitan monitorear las acciones del proceso, que conlleva a que los contratos y/o convenios suscritos por la entidad no cuenten con la documentación completa que se produce durante su ejecución.</t>
  </si>
  <si>
    <t>El equipo del archivo de contratos debe verificar de manera mensual que el formato 208-DGC-Ft-90 Certificado inclusión documentos en expediente electrónico se encuentre registrado correctamente e ingresarlo al expediente contractual correspondiente.</t>
  </si>
  <si>
    <t>Realizar seguimiento al formato 208-DGC-Ft-90 Certificado inclusión documentos en expediente electrónico se encuentre registrado correctamente e ingresarlo al expediente contractual correspondiente.</t>
  </si>
  <si>
    <t>(No. de seguimientos realizados / No. De seguimientos programados) * 100</t>
  </si>
  <si>
    <t>Fallas humanas de quien crea, modifica o elimina los documentos del SIG. 
Desconocimiento de los documentos que norman el manejo de los contenidos del Sistema Integrado de Gestión por parte de los responsables - enlaces de proceso 
No se han guardado correctamente los back-up por parte de la oficina encargada de salvaguardar la información del Sistema Integrado de Gestión.</t>
  </si>
  <si>
    <t>Falta de un sistema que permita administrar la documentación del SIG</t>
  </si>
  <si>
    <t>Posibilidad de no contar con la información del Sistema de Gestión al momento de atender requerimientos de las áreas o entes de control, frente a búsqueda de documentos.</t>
  </si>
  <si>
    <t xml:space="preserve">Evaluar semestralmente mediante una mesa de trabajo del equipo de la OAP la documentación aplicable para el control de la información del Sistema de Gestión de la CVP, con el propósito de identificar las posibles  actualizaciones o ajustes a que de lugar.
</t>
  </si>
  <si>
    <t>Actualizar cada vez que se requiera el Listado Maestro de documentos y la página Web de la entidad, buscando mantener la disponibilidad de la documentación del Sistema de Gestión, acorde a los requerimientos de los responsables de Procesos. Se realiza la notificación mediante correo electrónico al proceso de la confirmación de la publicación de la información y reiterando la responsabilidad por parte del líder del proceso de la revisión del contenido y publicación de la misma.</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</si>
  <si>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trámite de ajuste </t>
  </si>
  <si>
    <t xml:space="preserve">Jefe Oficina Asesora de Planeación y Equipo de trabajo que delegue </t>
  </si>
  <si>
    <t>1 Memorando</t>
  </si>
  <si>
    <t>1 Memorando semestral</t>
  </si>
  <si>
    <t xml:space="preserve">Efectuar semestralmente una socialización con los enlaces de procesos para medir la apropiación de los temas documentales del Sistema de Gestión (rutas y manejo correcto de la información del SIG, entre otras), con los servidores y colaboradores de la entidad </t>
  </si>
  <si>
    <t>Lista de asistencia y/o acta y/o presentación</t>
  </si>
  <si>
    <t>1 Socialización semestral</t>
  </si>
  <si>
    <t>Generar una mesa de trabajo con el líder del proceso que realiza la solicitud para validar las alternativas de recuperación para el documento solicitado</t>
  </si>
  <si>
    <t>Falta de gestión de pagos de los recursos de la vigencia y de las reservas presupuestales por parte de los ordenadores de gasto y supervisores, previo cumplimiento de las obligaciones contractuales por parte de los contratistas
Falta de gestión en la depuración de pasivos exigibles, previo cumplimiento de las obligaciones contractuales por parte de los contratistas. 
Baja ejecución del Plan Anual Mensualizado de Caja PAC de los recursos de vigencia y de reserva presupuestal.</t>
  </si>
  <si>
    <t>Falta de seguimiento y control  del Plan Anual de Adquisiciones, por parte de los proyectos de inversión y gastos de funcionamiento</t>
  </si>
  <si>
    <t>Posibilidad de presentar falencias en la ejecución de compromisos y giros de los recursos programados en la vigencia, afectando drásticamente en el cumplimiento de las metas y generando rezagos por encima de lo establecido por parte de la Secretaria de Hacienda Distrital.</t>
  </si>
  <si>
    <t>El líder del proceso o a quien delegue deberá realizar mensualmente seguimiento y control al Plan Anual de Adquisiciones. Realizar el seguimiento y control de cada uno de los procesos contractuales generando alertas para una mejor toma de decisiones. 
En caso de presentar desviaciones se realizarán mesas de trabajo o planes de contingencia para corregir imprevistos. Realizar mensualmente la depuración de los pasivos exigibles. Realizar planes y mesas de trabajo para la depuración de los pasivos exigibles, liquidando y haciendo los tramites correspondientes para el giro y/o liberación de los recursos.
En los eventos de encontrar desviaciones se deberán realizar planes de contingencia para los contratos que son susceptibles de liquidación, giro y/o liberación de recursos</t>
  </si>
  <si>
    <t xml:space="preserve">El líder del proceso o a quien delegue deberá realizar control y seguimiento a los giros de los recursos de la vigencia y reservas presupuestales. Realizar planes de trabajo o cronogramas para establecer las fechas posibles de giro de los recursos de la vigencia y de reservas presupuestales y/o liquidaciones de contratos. Verificar y revisar trimestralmente los recursos disponibles en el PAC para así garantizar los giros de vigencia como de reserva. En los casos de presentar desviaciones realizar mesas de trabajo con los enlaces financieros  y ordenadores de gasto para establecer las acciones necesarias para los giros con previo cumplimiento de las obligaciones contractuales y/o liquidación de contratos. Trimestralmente se deberá solicitar reprogramación de Plan Anual Mensualizado de Caja PAC. </t>
  </si>
  <si>
    <t>Emitir informes de ejecución presupuestal a cada uno de los ordenadores de gasto sobre el comportamiento del presupuesto de gastos de la vigencia, giros, reservas presupuestales y pasivos exigibles con sus respectivas recomendaciones.</t>
  </si>
  <si>
    <t>Subdirector(a) Financiero(a)
Líder Profesional de Presupuesto</t>
  </si>
  <si>
    <t>Informes de seguimiento a la ejecución del presupuesto de gastos de la vigencia, giros, reservas presupuestales y pasivos exigibles</t>
  </si>
  <si>
    <t>12 Informes de seguimiento a la ejecución del presupuesto de gastos de la vigencia, giros, reservas presupuestales y pasivos exigibles</t>
  </si>
  <si>
    <t>Emitir informes de programación y ejecución de PAC a cada uno de los ordenadores de gasto con sus respectivas recomendaciones.</t>
  </si>
  <si>
    <t>Subdirector(a) Financiero(a)
Líder Profesional de Pagos</t>
  </si>
  <si>
    <t>Informes de programación y ejecución de PAC</t>
  </si>
  <si>
    <t>Doce (12) Informes de programación y ejecución de PAC</t>
  </si>
  <si>
    <t xml:space="preserve">Informar al líder del proceso las posibles irregularidades para tomar la acciones a las que haya lugar. </t>
  </si>
  <si>
    <t>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t>
  </si>
  <si>
    <t>Los procesos generadores de información financiera no remiten los reportes o información establecida en los procedimientos o lo hacen de manera no oportuna o de manera inexacta.</t>
  </si>
  <si>
    <t>Posibilidad de generar información financiera sin las características fundamentales de relevancia y representación fiel establecidas en el Régimen de Contabilidad Pública</t>
  </si>
  <si>
    <t xml:space="preserve">Anualmente se enviará por parte del encargado del proceso, cronograma de sostenibilidad contable a las áreas generadoras de información financiera, el cual contiene las fechas de los diferentes reportes. </t>
  </si>
  <si>
    <t>El contador realizará mensualmente el seguimiento y revisión aleatoria de los cálculos o aplicación de criterios. Realizar el seguimiento y revisión aleatoria de los cálculos o aplicación de los criterios de medición posterior que no corresponden al Marco Normativo para Entidades de Gobierno.</t>
  </si>
  <si>
    <t>Revisar selectivamente de manera mensual los hechos económicos reconocidos en el sistema de información de gestión contable.</t>
  </si>
  <si>
    <t>Subdirector Financiero y Contador</t>
  </si>
  <si>
    <t>Conciliaciones Interareas</t>
  </si>
  <si>
    <t>Doce (12) Conciliaciones Interareas</t>
  </si>
  <si>
    <t>Informar a la área fuente para que ajuste la información  reportada</t>
  </si>
  <si>
    <t xml:space="preserve">Aplicación incorrecta del instructivo 208-SFIN-In-03 PROT. SEGURIDAD TESORERIA DE LA CVP y del procedimiento 208 SFIN-Pr-11 OPERACIONES DE TESORERIA
</t>
  </si>
  <si>
    <t>Desconocimiento de las actividades contempladas en el instructivo 208-SFIN-In-03 PROT. SEGURIDAD TESORERIA DE LA CVP</t>
  </si>
  <si>
    <t xml:space="preserve">Probabilidad de fraude o practicas inadecuadas frente a la aplicación de los instructivos de protocolos de seguridad y de operaciones de tesorería. </t>
  </si>
  <si>
    <t xml:space="preserve">El tesorero realizará el estado de tesorería con el fin de llevar el control de los recursos de Tesorería con base a la normatividad existente para tal fin. </t>
  </si>
  <si>
    <t xml:space="preserve">El tesorero realizará anualmente una socialización y/o sensibilización en la aplicación del instructivo. Socialización y/o capacitación a los servidores públicos que tengan incidencia directa en la aplicabilidad de las actividades contempladas en el instructivo.
</t>
  </si>
  <si>
    <t>Realizar una (1) jornada de socialización y/o capacitación del instructivo 208-SFIN-In-03 PROT. SEGURIDAD TESORERIA DE LA CVP, articulado con el procedimiento 208 SFIN-Pr-11 OPERACIONES DE TESORERIA a los servidores públicos del proceso de Gestión Financiera</t>
  </si>
  <si>
    <t>Subdirector Financiero y/o Tesorero</t>
  </si>
  <si>
    <t>Presentación y/o lista de asistencia</t>
  </si>
  <si>
    <t>Una (1) jornada de socialización y/o capacitación</t>
  </si>
  <si>
    <t xml:space="preserve">Demora en la revisión y falta de análisis de la información suministrada, en los componentes social, validación FONVIVIENDA, técnico y jurídico. </t>
  </si>
  <si>
    <t>Falta de seguimiento a los procesos que se encuentran en curso para la titulación. La titulación es un proceso rogado donde se requiere la voluntad del beneficiario para el lleno de los requisitos legales.</t>
  </si>
  <si>
    <t>Posibilidad de proyectar de manera tardía las resoluciones de titulación, por reproceso en tramites desde la creación del expediente, debido a insuficiencia de los documentos necesarios para dar continuidad y obtener el avaluó del predio</t>
  </si>
  <si>
    <t xml:space="preserve">El coordinador social o el funcionario que delegue, entregara un reporte mensual en Excel, generado mediante el SIMA. En este se puede evidenciar el acompañamiento social realizado, para la consecución de información y documentos que  permiten la continuidad del proceso. </t>
  </si>
  <si>
    <t xml:space="preserve">Mensualmente el funcionario encargado del reparto, entregara un reporte en Excel, generado mediante el aplicativo para tal fin, donde se evidencia  el seguimiento realizado al flujo de los expedientes en el componente social, técnico y jurídico. 
En caso de encontrar diferencias se procederá  a la devolución del expediente al encargado del reparto para la corrección en el componente respectivo. </t>
  </si>
  <si>
    <t>Generar mensualmente un informe por componente y funcionario  para identificar los tiempos  que los expedientes permanecen en cada uno.</t>
  </si>
  <si>
    <t>Director de Urbanización y Titulación y/o a quien delegue</t>
  </si>
  <si>
    <t>Informe en formato Excel entregado por el funcionario encargado del reparto.</t>
  </si>
  <si>
    <t>11 Informes en formato Excel entregado por el funcionario encargado del reparto, para toda la vigencia</t>
  </si>
  <si>
    <t>Desarrollo extemporáneo de la acciones establecidas en el plan de mejoramiento, para los hallazgos encontrados en las  auditorias de la Contraloría de Bogotá D.C.</t>
  </si>
  <si>
    <t xml:space="preserve">Desconocimiento por parte de los responsables, de las actividades y plazos, para el desarrollo y cierre de las acciones establecidas en el Plan de Mejoramiento Contraloría </t>
  </si>
  <si>
    <t>Posibilidad de incumplimiento de las acciones diseñadas, para los hallazgos detectados por la Contraloría de Bogotá D.C. a cargo de la Dirección de Urbanizaciones y Titulación.</t>
  </si>
  <si>
    <t>El funcionario delegado para tal fin, realizara la Formulación del Plan de Mejoramiento, de acuerdo al procedimiento de gestión de la mejora 208-CI-Pr-05, cada vez que se requiera.  Vincular a los funcionarios responsables en esta etapa,  permite que reconozcan las acciones y tiempos establecidos para el cierre de los hallazgos.  
En caso de encontrar desviaciones se procederá con planes de contingencia para el desarrollo de las acciones dentro de los plazos establecidos</t>
  </si>
  <si>
    <t xml:space="preserve">
Desarrollar trimestralmente mesas de trabajo, con los funcionarios responsables de ejecutar las acciones, para el seguimiento al cumplimiento de las mismas dentro de los tiempos y en las condiciones establecidas en el Plan de Mejoramiento de  Contraloría de Bogotá D.C.</t>
  </si>
  <si>
    <t>Directora de Urbanización y Titulación y/o a quien delegue</t>
  </si>
  <si>
    <t>Actas de mesas de trabajo</t>
  </si>
  <si>
    <t>4 Actas de mesas de trabajo</t>
  </si>
  <si>
    <t xml:space="preserve">Desconocimiento de los contratistas de servicio al ciudadano sobre los trámites y servicios e información relevante de cara a la ciudadanía, producida por las dependencias de la entidad </t>
  </si>
  <si>
    <t>Información desactualiza e incompleta por parte de las dependencias de la Caja de la Vivienda Popular</t>
  </si>
  <si>
    <t>Posibilidad de orientar de manera inadecuada a la ciudadanía sobre los trámites y servicios que ofrece la entidad</t>
  </si>
  <si>
    <t>Solicitar de manera mensual a las dependencias de la CVP, el suministro de información actualizada de los tramites y servicios que han sido modificados e información relevante que sea de interés para la ciudadanía.</t>
  </si>
  <si>
    <t>Socializar de manera mensual con los contratistas que hacen parte de Servicio al Ciudadano los tramites y servicios que han sido modificados e información relevante que sea de interés para la ciudadanía.</t>
  </si>
  <si>
    <t>(No. de correos remitidos / No. de correos programados (12)) * 100</t>
  </si>
  <si>
    <t>Desarrollo de acciones manuales los que puede retrasar o en ocasiones no generar los pagos según los compromisos de la Entidad</t>
  </si>
  <si>
    <t>Debilidad en los desarrollos tecnológicos en el Sistema "SiCapital" para la generación de archivos planos para subirlos a la Secretaria de Hacienda</t>
  </si>
  <si>
    <t>Posibilidad de omisión, preparación errada o retraso en el pago de los compromisos adquiridos por la Entidad</t>
  </si>
  <si>
    <t>La oficina TICS y la Subdirección Financiera realizará semestralmente auditorias a los sistemas tecnológicos con el fin de revisar las fallas y establecer mejoras en los casos que aplique.</t>
  </si>
  <si>
    <t xml:space="preserve">Realizar mesas de trabajo semestrales en conjunto con la Oficina TICs para los desarrollos a los que haya lugar  en los sistemas tecnológicos de la entidad que permita la integración de la información para el tramite de pagos </t>
  </si>
  <si>
    <t xml:space="preserve">Actas de mesas de trabajo </t>
  </si>
  <si>
    <t>Numero de mesas de trabajo realizadas   /   2 Mesas de trabajo programadas</t>
  </si>
  <si>
    <t xml:space="preserve">Evaluar alternativas tecnológicas que permitan armonizar las actividades con las diferentes áreas de la entidad </t>
  </si>
  <si>
    <t xml:space="preserve">Los malos hábitos de pago de los deudores de la CVP.
Aumento de la morosidad de las obligaciones crediticias colocadas en hogares vulnerables con ingresos precarios y cuya situación se agravo por la pandemia COVID 19.
</t>
  </si>
  <si>
    <t xml:space="preserve">Se otorgo créditos a familias que no contaban con la capacidad real de pago para cumplir con la obligación suscrita con la Caja de la Vivienda Popular </t>
  </si>
  <si>
    <t>Posibilidad de incumplimiento de los tiempos establecidos en el Reglamento Interno de Recaudo y Administración de Cartera durante la gestión de la etapa persuasiva y la etapa administrativa.</t>
  </si>
  <si>
    <t xml:space="preserve">Mensualmente por parte del delegado de la subdirección financiera se realiza un informe del estado de la cartera y la condición en la que se encuentra cada uno de los deudores. </t>
  </si>
  <si>
    <t xml:space="preserve">Realizar la gestión de cobro persuasivo a los deudores que se encuentran en dicha etapa y plasmar el seguimiento en la matriz diseñada para tal fin. </t>
  </si>
  <si>
    <t>Líder Profesional de Cartera</t>
  </si>
  <si>
    <t>Matriz de informe de gestión de cobro persuasivo diligenciada</t>
  </si>
  <si>
    <t>once (11) Matrices de seguimiento de Cobro Persuasivo</t>
  </si>
  <si>
    <t>Realizar las acciones que requieran los expedientes con el fin de organizarlos y radicarlos en la Dirección Jurídica para que continúen con la etapa de cobro judicial.</t>
  </si>
  <si>
    <t xml:space="preserve">Matriz de seguimiento de deudores para cobro Judicial y memorandos. </t>
  </si>
  <si>
    <t>once (11) Matrices de seguimiento para cobro judicial</t>
  </si>
  <si>
    <t xml:space="preserve">Generar alertas al líder del proceso y todas las acciones a las que haya lugar. </t>
  </si>
  <si>
    <t>Pérdida de capacidad en la ejecución del proyecto</t>
  </si>
  <si>
    <t>No oportunidad en la planeación por falta de cultura organizacional para la planeación</t>
  </si>
  <si>
    <t xml:space="preserve">Posibilidad de pérdida de la capacidad en la ejecución del proyecto de inversión debido a la no oportunidad en la planeación por falta de cultura organizacional para la planeación. </t>
  </si>
  <si>
    <t xml:space="preserve">Realizar balance trimestral sobre el avance de  ejecución de metas en el cual se evidencien las medidas correctivas a tomar, cuando aplique.
</t>
  </si>
  <si>
    <t>Director Mejoramiento de Vivienda o a quien delegue</t>
  </si>
  <si>
    <t>Informe trimestral de metas</t>
  </si>
  <si>
    <t>1 Informe trimestral</t>
  </si>
  <si>
    <t>Generar las alertas necesarias a la OAP para la reformulación de manera inmediata del proyecto de inversión mediante una mesa de trabajo con la dirección cuando aplique.</t>
  </si>
  <si>
    <t>Incumplimiento de los fines sociales a nivel de planes de acción de las Políticas Públicas, planes sectoriales e intersectoriales así como con el objetivo misional de la Entidad</t>
  </si>
  <si>
    <t>Debido a la no implementación y entrega de las obras por la debilidad de los mecanismos para el alineamiento y control del proyecto</t>
  </si>
  <si>
    <t>Realizar los preacuerdos y acuerdos con los potenciales beneficiarios.</t>
  </si>
  <si>
    <t>Reporte trimestral de Formatos de preacuerdo y/o acuerdo</t>
  </si>
  <si>
    <t xml:space="preserve">Formatos </t>
  </si>
  <si>
    <t>Generar la alerta ante la Dirección y a las demás dependencias que de lugar para tomar las medidas pertinentes</t>
  </si>
  <si>
    <t>Retraso o incumplimiento de las metas institucionales</t>
  </si>
  <si>
    <t>Debido a la entrega inoportuna de los productos requeridos porque no se realizó el debido proceso de calidad.</t>
  </si>
  <si>
    <t>Posibilidad de retraso o incumplimiento de las metas debido a la entrega inoportuna  de productos requeridos, por errores en la ejecución y la gestión de los procesos, porque no se realizó el debido control de calidad y/o por cambios en la normatividad</t>
  </si>
  <si>
    <t xml:space="preserve">Incorporar en la gestión del proyecto las mesas técnicas, cada vez que sea necesario, para la socialización de paquetes técnicos entregados entre estaciones de trabajo y/o para la entrega de lineamientos para la aplicación de criterios normativos y técnicos (lineamientos de diseño e ingeniería) que el equipo técnico debe tener en cuenta durante el proceso con el fin de evitar reprocesos. </t>
  </si>
  <si>
    <t xml:space="preserve">Actas y Lista de asistencia </t>
  </si>
  <si>
    <t xml:space="preserve">2 Capacitación </t>
  </si>
  <si>
    <t>Incumpliendo del trámite</t>
  </si>
  <si>
    <t>Debido a la deficiencia  en el control  de tiempos a partir de la debida forma de cada proceso.</t>
  </si>
  <si>
    <t>Posibilidad de incumpliendo de los tiempos máximos estipulados por la Ley para emitir un acto administrativo a las solicitudes de apoyo técnico y del Plan Terrazas.</t>
  </si>
  <si>
    <t>Generar una base de seguimiento y control de tiempos en los procesos internos previos a la emisión de los actos administrativos (Desistimiento, actos de reconocimiento y/o licenciamiento)</t>
  </si>
  <si>
    <t xml:space="preserve">Generar una muestra del 5% de los procesos mensuales </t>
  </si>
  <si>
    <t>Reporte del muestreo</t>
  </si>
  <si>
    <t>Reportes</t>
  </si>
  <si>
    <t>Informar ante la Oficina de Control Interno Disciplinario para que ellos tomen las medidas pertinentes</t>
  </si>
  <si>
    <t xml:space="preserve">Ilegalidad del acto administrativo </t>
  </si>
  <si>
    <t>Debido a la interpretación errónea de la normatividad vigente por falta conocimiento del valor normativo superior a los preceptos constitucionales.</t>
  </si>
  <si>
    <t>Posibilidad de ilegalidad del acto administrativo debido a la interpretación errónea de la normatividad vigente por falta de conocimiento del valor normativo superior a los preceptos constitucionales.</t>
  </si>
  <si>
    <t>Incorporación de actualización normativa en las jornadas de información, formación y alineación  semestrales del equipo de la DMV y de ser necesario la programación de mesas técnicas para la precisión del lineamiento normativo y jurídico.</t>
  </si>
  <si>
    <t>Realizar cada vez que se requiera jornadas de capacitación con el personal de la Curaduría Pública Social  en cuanto a la actualización normativa del proceso.</t>
  </si>
  <si>
    <t>Lista de asistencia y/o acta y presentación</t>
  </si>
  <si>
    <t xml:space="preserve">Capacitación </t>
  </si>
  <si>
    <t>Falta de corresponsabilidad de los hogares en cuanto al cumplimiento de los requisitos legales previstos para su reubicación y búsqueda de su alternativa habitacional definitiva</t>
  </si>
  <si>
    <t>Posibilidad de encontrar persistencia en la situación de los beneficiarios, lo que origina la vinculación al programa de reasentamientos en periodos superiores a 3 años.</t>
  </si>
  <si>
    <t>Falta de cronograma con fechas límite de entrega para publicaciones por parte de las áreas que la producen.</t>
  </si>
  <si>
    <t xml:space="preserve">
Entrega de información fuera de las fechas establecidas para publicación.</t>
  </si>
  <si>
    <t xml:space="preserve">Posibilidad de omitir en la Página Web de la entidad toda la información que por normatividad se debe hacer y todas las acciones y encuentros de participación ciudadana realizadas con nuestros beneficiarios son una obligación que nos permite mejorar la interacción. </t>
  </si>
  <si>
    <t>Desconocimiento de los usuarios de la entidad frente al buen uso de herramientas y/o elementos tecnológicos de la entidad</t>
  </si>
  <si>
    <t>Deterioro o evento interno o externo de herramientas y/o elementos tecnológicos, que genera indisponibilidad total o parcial de los mismos.</t>
  </si>
  <si>
    <t>Posibilidad de que se presenten falla y/o falta de herramientas y/o elementos tecnológicos o indisponibilidad de los mismos, por factores internos o externos, que afecten el normal desarrollo de las labores diarias en la CVP</t>
  </si>
  <si>
    <t>Falta de personal directo con la entidad, lo cual dificulta la continuidad de los procesos y el conocimiento adquirido.</t>
  </si>
  <si>
    <t>Líderes de política de gobierno digital que actualizan permanentemente sus directrices.</t>
  </si>
  <si>
    <t>Posibilidad de 
desactualización de  las herramientas de gestión de las tecnologías de la información y las comunicaciones, dado que constantemente se actualizan y despliegan Leyes, Normas, Lineamientos.</t>
  </si>
  <si>
    <t>Registro de movimientos de los elementos  sin la autorización requerida</t>
  </si>
  <si>
    <t>Ausencia de apropiación del uso y cuidado de los bienes por parte de los funcionarios y contratistas</t>
  </si>
  <si>
    <t>Deficiente idoneidad, falta de experticia y competencia técnica requeridas para realizar los trabajos de aseguramiento y consultoría aprobados en el Plan Anual de Auditorías
Deficiencia en la calidad y trazabilidad de la información entregada a la Asesoría de Control Interno por parte de las demás dependencias
Comprensión inadecuada del tema a evaluar por parte del funcionario o contratista que realizará el trabajo de aseguramiento o consultoría</t>
  </si>
  <si>
    <t>Insuficiencia de personal idóneo para atender las actividades aprobadas en el Plan Anual de Auditorías</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</si>
  <si>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</si>
  <si>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Daños físicos en la estructura que no garanticen las medidas apropiadas para custodiar los archivos</t>
  </si>
  <si>
    <t xml:space="preserve">Equipos de gestión documental que no implementan los procesos e instrumentos archivísticos dispuestos dentro del proceso de gestión documental </t>
  </si>
  <si>
    <t>Mensualmente el Web Master ejerce el control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En caso de encontrar desviaciones el web master se acerca a la OAP y consulta con el enlace si la información fue enviada y subida a la carpeta de calidad y solicita su aprobación para subir a la WEB</t>
  </si>
  <si>
    <t xml:space="preserve">Desarrollar una socialización semestral que permita describir el procedimiento, los tiempos para las solicitudes y responsables para la solicitud de publicaciones </t>
  </si>
  <si>
    <t>Jefe Oficina Asesora de Comunicaciones y/o a quien delegue</t>
  </si>
  <si>
    <t xml:space="preserve">2 Piezas graficas </t>
  </si>
  <si>
    <t>2 Piezas graficas y/o audiovisual socializada</t>
  </si>
  <si>
    <t>Analizar el impacto que puede generar la no publicación y tomar las medidas necesarias para la corrección de la omisión.</t>
  </si>
  <si>
    <t>Informar a la Directora de Urbanizaciones y Titulación acerca de los procesos que presentan demoras y sus posibles causas, a fin de tomar las medidas necesarias de acuerdo a la complejidad del problema</t>
  </si>
  <si>
    <t>Informar inmediatamente a la Directora de Urbanizaciones y Titulación, la posibilidad de incumplimiento de alguna acción, quien a su vez pondrá en conocimiento a la oficina de control interno para tomar las medidas necesarias</t>
  </si>
  <si>
    <t>El profesional financiero valida trimestralmente el cumplimiento de los pagos programados en el PAC, así como de las actividades programadas en el PAA, a través de una reunión con los profesionales de apoyo a la supervisión donde se evalúa que la planificación inicial de los recursos disponibles se esté ejecutando de acuerdo a lo programado en la respectiva anualidad.
Ante las posibles desviaciones del control, la Directora de Mejoramiento de Barrios genera las alertas necesarias a la OAP para la evaluación y formulación de soluciones frente a la posible materialización del riesgo mediante una mesa de trabajo con la dirección.</t>
  </si>
  <si>
    <t>Socializar con el equipo de la DMB los trámites y requisitos necesarios para la liquidación de contratos</t>
  </si>
  <si>
    <t>Director Técnico de Mejoramiento de Barrios y/o a quien delegue</t>
  </si>
  <si>
    <t>Socialización efectuada</t>
  </si>
  <si>
    <t>1 Socialización</t>
  </si>
  <si>
    <t xml:space="preserve">Realizar el seguimiento y control a la ejecución y giro de las reservas presupuestales y de los pasivos exigibles, a través de mesas de trabajo mensuales donde se registre el avance de las actividades necesarias para garantizar los giros respectivos . </t>
  </si>
  <si>
    <t>Acta de reunión</t>
  </si>
  <si>
    <t>Mesas de trabajo realizadas/Mesas de trabajo programadas</t>
  </si>
  <si>
    <t>Generar las alertas necesarias a la OAP para la reformulación de manera inmediata del proyecto de inversión mediante una mesa de trabajo con la dirección</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</si>
  <si>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</si>
  <si>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Realizar 1 capacitación a los equipos de trabajo de la DMB, referente al procedimiento 208-DGC-Pr-19 IMPOSICIÓN DE MULTAS  para el inicio de procesos sancionatorios por presuntos incumplimientos  </t>
  </si>
  <si>
    <t>Acta de reunión y listado de asistencia</t>
  </si>
  <si>
    <t xml:space="preserve">1 Sensibilización </t>
  </si>
  <si>
    <t xml:space="preserve">Revisar aleatoriamente el expediente de una de las previabilidades realizadas durante la vigencia 2022. </t>
  </si>
  <si>
    <t xml:space="preserve">1 Revisión </t>
  </si>
  <si>
    <t xml:space="preserve">Acta de reunión </t>
  </si>
  <si>
    <t>1 Capacitación</t>
  </si>
  <si>
    <t>Revisar mensualmente la "Matriz de Conceptos", en la que se verifica que los Conceptos emitidos durante el mes se encuentren incluidos en la Matriz y que los existentes se encuentren actualizados frente a los cambios normativos que se presenten. En caso de encontrar diferencias se deberá proceder a la actualización inmediata de la matriz de conceptos.</t>
  </si>
  <si>
    <t>Debilidad en los controles de verificación para el pago obligaciones parafiscales, seguridad social  y/o liquidaciones definitivas de los servidores públicos</t>
  </si>
  <si>
    <t>Posibilidad de pérdida económica por causación de intereses o multas debido al pago extemporáneo de la seguridad social o inconsistencias en las liquidaciones definitivas.</t>
  </si>
  <si>
    <t>El designado por parte del Subdirector (a) Administrativo (a) deberá validar en el operador de información que los pagos fueron correctamente aplicados por el Grupo de Gestión Financiera el último día hábil del mes o antes de la fecha límite que defina la normatividad vigente.</t>
  </si>
  <si>
    <t>Verificación mensual de la Nómina, los resúmenes y la relación de autorización de pagos para cada periodo, cotejando la información contra lo reportado en pagos de seguridad social y liquidaciones definitivas de presentarse.</t>
  </si>
  <si>
    <t>Subdirector Administrativo o a quien designe</t>
  </si>
  <si>
    <t>Reporte mensual de pagos de seguridad social y/o liquidaciones definitivas validadas</t>
  </si>
  <si>
    <t># de pagos de seguridad social y/o liquidaciones definitivas sin inconsistencia / # de pagos de seguridad social y/o liquidaciones definitivas reportadas y pagadas.</t>
  </si>
  <si>
    <t>Debilidad en los controles de verificación de reporte de incapacidades y debido proceso para la realización de cobro ante la EPS correspondiente</t>
  </si>
  <si>
    <t>Desconocimiento para el reporte de incapacidades, así como, el trámite de las mismas ante la EPS.</t>
  </si>
  <si>
    <t>Posibilidad de pérdida económica por la negación del reconocimiento de las incapacidades debido al incumplimiento de los requisitos exigidos por la EPS.</t>
  </si>
  <si>
    <t>Elaborar e implementar un procedimiento en el cual se incorporen  los lineamientos nacionales y distritales sobre incapacidades vigentes, y socializarlo a las diferentes dependencias y personal vinculado a la CVP</t>
  </si>
  <si>
    <t>Procedimiento aprobado, publicado y socializado</t>
  </si>
  <si>
    <t>Un (1) Procedimiento aprobado, publicado y socializado</t>
  </si>
  <si>
    <t>El designado por parte de la Subdirección Administrativa, mensualmente verifica que todas las incapacidades reportadas por las dependencias se radiquen en la EPS correspondiente.</t>
  </si>
  <si>
    <t># de incapacidades reportadas para cobro / # de incapacidades cobradas y /o tramitadas para cobro</t>
  </si>
  <si>
    <t>El designado por parte del Subdirector (a) Administrativo (a), valida que el Plan Institucional de Capacitación contemple los ejes temáticos establecidos en el Plan Nacional de Formación y Capacitación.</t>
  </si>
  <si>
    <t>El delegado por parte de la subdirección administrativa,  controla que el Plan Institucional de Capacitación, se este ejecutando adecuadamente de acuerdo al Plan programado para la vigencia.</t>
  </si>
  <si>
    <t>Plan Institucional de Capacitaciones aprobado y socializado</t>
  </si>
  <si>
    <t>Informes de seguimiento trimestrales al PIC presentado ante el CIGD</t>
  </si>
  <si>
    <t># de informes de seguimiento al PIC a presentar al CIGD / # de informes de seguimiento al PIC presentados al CIGD</t>
  </si>
  <si>
    <t>Realizar evaluación y análisis del impacto de la capacitación o actividad realizada, tomando una muestra significativa por actividad realizada.</t>
  </si>
  <si>
    <t>Evaluación y análisis semestral del impacto del PIC</t>
  </si>
  <si>
    <t xml:space="preserve">Falta de seguimiento en los controles definidos para en la Matriz de Riesgos de SST
</t>
  </si>
  <si>
    <t>Incorrecta identificación de Riesgos de SST y/o controles deficientes</t>
  </si>
  <si>
    <t>Monitorear constantemente las actividades realizadas en la CVP con el fin de identificar nuevos riesgos y/o garantizar el control  y validar la efectividad de los riesgos ya identificados en la Matriz de Riesgos SST.</t>
  </si>
  <si>
    <t>Matriz de Riesgos de SST aprobada y socializada</t>
  </si>
  <si>
    <t>una (1) Matriz de Riesgos de SST aprobada y socializada</t>
  </si>
  <si>
    <t>Inspecciones y/o informes de reporte de riesgos.</t>
  </si>
  <si>
    <t># de inspecciones programadas para la vigencia / # de inspecciones ejecutadas en la vigencia</t>
  </si>
  <si>
    <t>Posibilidad de custodia y movimiento de bienes sin las medidas de seguridad y/o conservación, sumada a la Ausencia de apropiación del uso y cuidado de los bienes por parte de los funcionarios y contratistas que causa pérdida económica de los bienes de la entidad por daño o hurto.</t>
  </si>
  <si>
    <t>Trasladar los elementos de la CVP a los funcionarios y/o contratistas responsables de su uso, en los formatos asignados. Se identifica la asignación de los bienes muebles en el formato 208-GA-Ft-90 "BIENES DEVOLUTIVOS EN SERVICIO"  y bajo el formato del aplicativo SI CAPITAL Inventario Individual.
En caso de que se detecte que los inventarios no corresponden, se realizará un traslado entre el funcionario a la bodega y se realiza una nueva asignación de los elementos.</t>
  </si>
  <si>
    <t>Trimestralmente para el ingreso o retiro de los elementos de la CVP se diligencia el formato208-GA-Ft-19 “ÚNICO DE ENTRADA Y SALIDA DE ELEMENTOS”,  para el control de los mismos. Cada vez que se requiera realizar un movimiento se debe diligenciar el formato con las autorizaciones solicitadas.
Si se encuentra un intento de salida de un elemento sin la debida autorización el personal de seguridad debe informar a la Subdirección Administrativa para que se gestionen las autorizaciones correspondientes y se guarde soporte de la actuación.</t>
  </si>
  <si>
    <t>Mediante inspecciones aleatorias a las diferentes dependencias de la CVP, se validará la asignación de los recursos a los funcionarios y/o contratistas.</t>
  </si>
  <si>
    <t>Acta de Inspecciones aleatorias a las diferentes dependencias de la CVP,
Lista de chequeo</t>
  </si>
  <si>
    <t>Incorrecto seguimiento al cumplimiento del Plan Anual de Infraestructura y Mantenimiento en lo asociado a la adquisición, entrega y mantenimiento de bienes y servicios a cargo de la Subdirección Administrativa</t>
  </si>
  <si>
    <t>Falta de planeación y desconocimiento de las necesidades de las diferentes dependencias de la CVP en la formulación del Plan Anual de Infraestructura y Mantenimiento</t>
  </si>
  <si>
    <t>Posibilidad de pérdida reputacional por insatisfacción de las dependencias y dificultades del cumplimiento de objetivos misionales asociado al incumplimiento en el Plan Anual de Infraestructura y Mantenimiento en lo asociado a la adquisición, entrega y mantenimiento de bienes y servicios a cargo de la Subdirección Administrativa</t>
  </si>
  <si>
    <t>Formulación y presentación para aprobación ante el CIGD del Plan Anual de Infraestructura y Mantenimiento, incluyendo las necesidades de las dependencias de la CVP en lo asociado a la adquisición, entrega y mantenimiento de bienes y servicios a cargo de la Subdirección Administrativa</t>
  </si>
  <si>
    <t>Realizar seguimiento trimestral al cumplimiento del Plan Anual de Infraestructura y Mantenimiento y presentarlo ante el Comité de Gestión y Desempeño</t>
  </si>
  <si>
    <t># de informes de seguimiento al Plan Anual de Infraestructura y mantenimiento a presentar al CIGD / # de informes de seguimiento al Plan Anual de Infraestructura y mantenimiento presentados al CIGD</t>
  </si>
  <si>
    <t>Verificar y garantizar que los procedimientos del proceso gestión administrativa se encuentren actualizados y acorde a los requerimientos de la CVP</t>
  </si>
  <si>
    <t>Verificación de los procedimientos, identificando los que requieren actualización
Procesos actualizados</t>
  </si>
  <si>
    <t># de procedimientos identificados para actualizar / # de procedimientos actualizados y publicados</t>
  </si>
  <si>
    <t>Ausencia de inspecciones y/o reportes de las condiciones físicas en las que se encuentra el área de archivo.</t>
  </si>
  <si>
    <t>Posibilidad de pérdida o alteración en los archivos de la entidad debido a la ocurrencia de incidentes o desastres naturales</t>
  </si>
  <si>
    <t>Formular y realizar seguimiento al sistema Integrado de Conservación y su Programa de Emergencias y manejo de desastres, mediante cronograma de seguimiento a las actividades identificadas en el Plan de conservación.</t>
  </si>
  <si>
    <t>208-SADM-Ft-143 TABLERO DE CONTROL V1</t>
  </si>
  <si>
    <t># de Actividades ejecutadas según programación de cronograma / # de actividades programadas en cronograma</t>
  </si>
  <si>
    <t>Desconocimiento de procesos o instrumentos archivísticos</t>
  </si>
  <si>
    <t xml:space="preserve">Dificultad en el acceso a la información, que puedan generar
hallazgos por archivos o expedientes que no cumplen con las disposiciones normativas. </t>
  </si>
  <si>
    <t>Formulación y presentación para aprobación ante el CIGD del  Plan Institucional de Archivos - PINAR y contar con los demás instrumentos archivísticos garantizando la disponibilidad de la información.</t>
  </si>
  <si>
    <t># de informes de seguimiento al PINAR a presentar al CIGD / # de informes de seguimiento al PINAR presentados al CIGD</t>
  </si>
  <si>
    <t>Verificar y garantizar que los procedimientos del proceso gestión documental se encuentren actualizados y acorde a los requerimientos del área.</t>
  </si>
  <si>
    <t>Verificación de los procedimientos, identificando los que requieren actualización</t>
  </si>
  <si>
    <t># de procedimientos identificados para actualizar / # de procedimientos actualizados, publicados y socializados</t>
  </si>
  <si>
    <t>Verificar cada vez que se requiera las necesidades de personal identificadas por el Asesor de Control Interno para el proceso de "Evaluación de la Gestión" y comunicar anualmente o cada vez que se requiera, al Director General y ordenador del gasto, las necesidades de personal para lograr cumplir con eficacia, eficiencia y efectividad el Plan Anual de Auditorías.
En caso de que el personal aprobado sea menor al solicitado, deberá ajustarse el Plan Anual de Auditorías y ser comunicada esta situación al Comité Institucional de Coordinación de Control interno.</t>
  </si>
  <si>
    <t>Verificar cada vez que se requiera la idoneidad técnica del personal mediante el proceso de selección de personal de planta, bien sea por convocatoria, por provisionalidad o encargamos mediante la definición de los perfiles necesarios para dar cumplimiento al Plan Anual de Auditorías. La Oficina de Talento Humano se encarga de gestionar la vinculación de personal idóneo.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
En los casos que se presenten desviaciones la asesora de control interno se encarga de evaluar contratistas idóneos técnicamente, mediante el diseño de los perfiles y la revisión de las hojas de vida y cuando sea necesario, la aplicación de pruebas de conocimiento a futuros contratistas.</t>
  </si>
  <si>
    <t>Verificar y aprobar el plan de cada una de las auditorías de acuerdo con el Procedimiento "208-CI-Pr-01 Auditoria interna V7". El Asesor de control interno revisa la propuesta de plan de cada una de las auditorías hecha por los auditores, con el fin de verificar si cumplen los parámetros establecidos.</t>
  </si>
  <si>
    <t>Realizar charlas individuales con los procesos para mejorar la información en términos de plazos, diseño y formato en caso de identificar deficiencias en la calidad y trazabilidad de la información entregada a la Asesoría de Control Interno.</t>
  </si>
  <si>
    <t>Asesor de Control Interno</t>
  </si>
  <si>
    <t>Actas de reunión con compromisos sobre la entrega de la información</t>
  </si>
  <si>
    <t>Charlas desarrolladas, mínimo una bimestral</t>
  </si>
  <si>
    <t>Requerir al responsable y tomar las medidas a que de lugar</t>
  </si>
  <si>
    <t>De manera anual el delegado por parte del Jefe Oficina de Tecnologías de la Información y las Comunicaciones, verificara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En caso de identificar desviaciones deberán realizar la solicitud para el PAA, justificando esta modificación</t>
  </si>
  <si>
    <t>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t>
  </si>
  <si>
    <t>Desarrollar una reunión mensual donde se pueda realizar el seguimiento a la ejecución del plan anual de adquisiciones</t>
  </si>
  <si>
    <t>Jefe Oficina TIC</t>
  </si>
  <si>
    <t>1 Acta de reunión mensual</t>
  </si>
  <si>
    <t>Numero de reuniones mensuales / 1 reunión mensual propuesta</t>
  </si>
  <si>
    <t>Se socializará al equipo de la Oficina TIC el proceso para la revisión del marco normativo en los documentos del proceso TIC que sean generados y/o actualizados por parte de los responsables de los servicios de TI.</t>
  </si>
  <si>
    <t>Acta de socialización</t>
  </si>
  <si>
    <t>1 Socialización realizada</t>
  </si>
  <si>
    <t xml:space="preserve">Desinterés en temas ambientales de funcionarios y visitantes.
 Escasa participación de las dependencias en las actividades de carácter ambiental </t>
  </si>
  <si>
    <t>Desconocimiento de la importancia de la gestión ambiental en el desarrollo de todas las actividades de la entidad</t>
  </si>
  <si>
    <t>Posibilidad de generar incumplimiento a la normatividad ambiental que rige la formulación, implementación, seguimiento y control del  Plan de Acción  PIGA.</t>
  </si>
  <si>
    <t>El delegado ambiental realizara mensualmente, seguimiento al cumplimiento del Plan de Acción Anual del PIGA, generando un reporte de seguimiento mensual al cumplimiento del Plan de Acción Anual del PIGA, enviado a la jefe de la OAP.
Si se evidencian retrasos o incumplimiento de las actividades programadas, se procede a hacer una mesa de trabajo para analizar las causas del retraso y evaluar su reprogramación.</t>
  </si>
  <si>
    <t>Realizar una sensibilización semestral a los funcionarios  y contratistas de la entidad sobre el Plan de Acción Anual del PIGA</t>
  </si>
  <si>
    <t>Delegado ambiental por parte de la Oficina Asesora de Planeación</t>
  </si>
  <si>
    <t>Presentación o lista de asistencia</t>
  </si>
  <si>
    <t>Evaluar la situación actual del proceso y asignar un nuevo abogado para el mismo.</t>
  </si>
  <si>
    <t>Generar alerta y plan de seguimiento al cronograma del comité para evitar la ocurrencia por lo menos 4 días antes de finalizar el mes.</t>
  </si>
  <si>
    <t>Fecha de Actualización:  31 de enero de 2022</t>
  </si>
  <si>
    <t>4. Reasentamientos</t>
  </si>
  <si>
    <r>
      <t xml:space="preserve">4. Reasentamientos </t>
    </r>
    <r>
      <rPr>
        <b/>
        <sz val="10"/>
        <color rgb="FF000000"/>
        <rFont val="Century Gothic"/>
        <family val="2"/>
      </rPr>
      <t>(PI 7698)</t>
    </r>
  </si>
  <si>
    <t>4. Reasentamientos (PI 7698)</t>
  </si>
  <si>
    <t xml:space="preserve">Ingreso de documentos de recomendación por diferentes canales sin control.
La no existencia de una carpeta donde se unifiquen por vigencia todos los documentos de recomendación </t>
  </si>
  <si>
    <t>Los documentos de recomendación sin radicar en un sistema de información</t>
  </si>
  <si>
    <t>Posibilidad de no atender los documentos de recomendación debido a la falta de seguimiento.</t>
  </si>
  <si>
    <t>Cuando lleguen los documentos de recomendación se deben radicar en el Orfeo y el profesional técnico lo clasificará según la tipología en nuevo, adenda o informativo, para iniciar el trámite y su respectivo archivo en el expediente.
En caso de encontrar desviación se solicitará el registro de información en el Sistema de Reasentamientos del Distrito, que administra el IDIGER</t>
  </si>
  <si>
    <t xml:space="preserve">Socializar y verificar trimestralmente con  los equipos técnicos y de gestión documental las actividades del procedimiento relacionadas con la radicación de los documentos de recomendación en Orfeo y la clasificación y archivo en el expediente.    </t>
  </si>
  <si>
    <t>Director de Reasentamientos y a quien delegue</t>
  </si>
  <si>
    <t xml:space="preserve">3 socializaciones y verificaciones realizadas </t>
  </si>
  <si>
    <t>El Director de Reasentamientos solicitará la radicación inmediata del documento de recomendación en el Orfeo para iniciar el trámite, cuando se identifique que éste no ingresó por éste sistema</t>
  </si>
  <si>
    <t>Predios que ingresan al Programa sin el cumplimiento de requisitos
Información del proceso en curso sin análisis, actualización y consolidación.</t>
  </si>
  <si>
    <t>Siempre que se vaya a iniciar un proceso de reasentamientos, el profesional técnico de Reas presentará a la Mesa Técnica de Reasentamientos el documento de recomendación, previa verificación en terreno de los predios recomendados, la georreferenciación y la confirmación de datos de solicitud. 
En caso de encontrar desviaciones en el control, el referente técnico al momento de realizar la visita al predio verificará que la información de éste coincida con lo indicado en el documento de recomendación.</t>
  </si>
  <si>
    <t>Siempre que se vaya a dar continuidad a un proceso en curso, el equipo interdisciplinario, asignado por EDT al proceso, elaborará el Informe Interdisciplinario de Procesos en Curso, con la información analizada y actualizada, y lo pasará a Mesa Técnica de Reasentamientos para la revisión y aprobación de la continuidad a las acciones.   
En caso de encontrar desviaciones en el control, los referentes jurídico o financiero al momento de hacer la revisión de los actos administrativos o tramitar las solicitudes de CDP, RP o desembolsos, verificarán el cumplimiento de los requisitos.</t>
  </si>
  <si>
    <t xml:space="preserve">Socializar y verificar trimestralmente con el equipo técnico las actividades del procedimiento relacionadas con la etapa de Ingreso al Programa. </t>
  </si>
  <si>
    <t>Socializar y verificar trimestralmente a todos colaboradores, que integran los componentes jurídico, técnico, social y financiero, las actividades de los procedimientos donde se indica la elaboración de los informes interdisciplinarios de procesos en curso, antes de continuar con el proceso de reasentamientos.</t>
  </si>
  <si>
    <t>Realizar las actuaciones administrativas o jurídicas que sean procedentes</t>
  </si>
  <si>
    <t>No se tiene analizada, actualizada y consolidada la información del identificador/beneficiario/proceso
Procesos en curso y/o con saldos previos a la expedición del Decreto 330 de 2020 y Resolución 2073 de 2021</t>
  </si>
  <si>
    <t>Incumplimiento de la información reportada, por parte de los gerentes de los proyectos de inversión, en cuanto a oportunidad en la entrega y cobertura de los componentes, lo cual dificulta una oportuna y correcta revisión de datos, información y consolidación.
Reprocesos que se genera con la información reportada por los gerentes de los proyectos de inversión.
Fallas humanas en el registro y consolidación de la información suministrada por los gerentes de los proyectos de inversión de la Entidad.
Alta rotación de personal.</t>
  </si>
  <si>
    <t xml:space="preserve">Fallas humanas en el registro y consolidación de la información suministrada por los gerentes de los proyectos de inversión de la Entidad. </t>
  </si>
  <si>
    <t>Posibilidad de reportar de manera errónea e inoportuna la información enviada por los gerentes de los proyectos de inversión en el FUSS (Formato Único de Seguimiento Sectorial) generando perdida de credibilidad y confianza en los resultados.</t>
  </si>
  <si>
    <t xml:space="preserve">Enviar al inicio de la vigencia por parte de la jefe de la Oficina Asesora de Planeación, un memorando indicando los plazos oportunos para la presentación mensual de los FUSS con los criterios de calidad, claridad, coherencia y pertinencia de la información reportada.
En los casos que se presenten demoras en la entrega de los FUSS por parte de los gerentes de los proyectos, se recordará mensualmente a través de correo electrónico enviado por parte de la Oficina Asesora de Planeación, a los Gerentes de proyectos, recordando los plazos establecidos para la entrega oportuna de la Información. 
</t>
  </si>
  <si>
    <t>El equipo de la OAP deberá validar y consolidar mensualmente la integridad de la información reportada de cada área, por parte de los enlaces de los proyectos de inversión de la OAP, en el FUSS ( Formato Único de Seguimiento Sectorial) y ubicar en la carpeta la última versión emitida por las áreas y el consolidado, a fin que se encuentre disponible. 
Si la información recibida en el FUSS no cumple con los requisitos de calidad, claridad, coherencia y pertinencia de la información reportada, se solicita la revisión del informe y se realizan los ajustes de tal manera que cumpla con los requerimientos establecidos.</t>
  </si>
  <si>
    <t>Desarrollar por parte de la Oficina Asesora de Planeación, tres (3) mesas de trabajo durante la vigencia, en conjunto con los Gerentes de los Proyectos de inversión y los enlaces correspondientes, donde se reitere la importancia de presentar los FUSS cumpliendo los criterios de oportunidad, calidad, claridad, coherencia y pertinencia.</t>
  </si>
  <si>
    <t>Jefe Oficina Asesora de Planeación y enlaces de los proyectos de inversión</t>
  </si>
  <si>
    <t>Lista de asistencia y presentaciones de la mesa de trabajo</t>
  </si>
  <si>
    <t>3 Mesas de trabajo durante la vigencia</t>
  </si>
  <si>
    <t>Generar notas aclaratorias en el siguiente reporte presentado, con respecto al error evidenciado</t>
  </si>
  <si>
    <t>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t>
  </si>
  <si>
    <t>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t>
  </si>
  <si>
    <t xml:space="preserve"> 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t>
  </si>
  <si>
    <t xml:space="preserve">Expedición de actos administrativos sin control de notificación y ejecutoria.
Gran volumen de actos administrativos expedidos.
Falta de un mecanismo de control de los actos administrativos expedidos
</t>
  </si>
  <si>
    <t>Actos administrativos de carácter particular sin notificar y ejecutoriar.</t>
  </si>
  <si>
    <t>Posibilidad de un acto de administrativo sin firmeza</t>
  </si>
  <si>
    <t>Procesos en curso de vigencias anteriores al 2020 con familias que no tienen cierre financiero y que no tienen interés o no pueden continuar con el proceso de Reasentamientos
Predios recomendados sin la entrega material, ni real (cuando aplique) a la CVP y familias sin Reasentamientos Definitivo
Las condiciones jurídicas, sociales y técnicas de las familias y los predios son dinámicas.</t>
  </si>
  <si>
    <t xml:space="preserve">Familias sin corresponsabilidad y renuentes al proceso de Reasentamientos. </t>
  </si>
  <si>
    <t>Siempre que se expida un acto administrativo de carácter particular, que otorgue un derecho, el profesional jurídico inmediatamente entregará la información al equipo de notificaciones y éste, en los términos de ley, realizará la notificación y ejecutoria y registrará la información en el Tablero de Control destinado para este fin.
En caso de encontrar desviaciones en el control, el equipo de notificaciones realizará la notificación y ejecutoria de manera inmediata.</t>
  </si>
  <si>
    <t>Siempre que se identifique una familia que no haya dado respuesta para el cumplimiento de la obligación de entregar documentos o predios en alto riesgo, suscribir documentos  o hacer la devolución de los recursos, el profesional jurídico  procederá a decretar el desistimiento de oficio, se ordenará la desvinculación de la familia renuente del Programa de Reasentamientos y se dispondrá la adquisición del predio recomendado y la movilización de recursos mediante otra acción. 
En caso de encontrar desviaciones en el control, la Directora de Reasentamientos informará a la Dirección Jurídica de la CVP para iniciar las actuaciones jurídicas y administrativas pertinentes</t>
  </si>
  <si>
    <t xml:space="preserve">Socializar y verificar trimestralmente con el equipo de notificaciones las actividades del procedimiento relacionadas con la notificación.    </t>
  </si>
  <si>
    <t>Elaborar el instructivo de devolución de recursos Cuentas de Ahorro Programado CAP y Depósitos A Favor de Terceros - DAFT y socializarlo con el componente financiero de Reasentamientos</t>
  </si>
  <si>
    <t>Instructivo devolución de recursos en CAP y DAFT elaborado y socializado</t>
  </si>
  <si>
    <t>1 instructivo elaborado y socializado</t>
  </si>
  <si>
    <t>Elaborar el instructivo de renuentes, desistimiento tácito y expropiación y socializarlo con el componente jurídico de Reasentamientos</t>
  </si>
  <si>
    <t>Instructivo renuentes, desistimiento tácito y expropiación elaborado y socializado</t>
  </si>
  <si>
    <t xml:space="preserve">Siempre que se vaya a elaborar una resolución, que asigna a un beneficiario un instrumento financiero (recursos o especie) o una oferta de compra de predio recomendado o mejora, el profesional jurídico deberá revisar la información registrada en el Informe de Factibilidad, o Informe Interdisciplinario Procesos en Curso y valor del avalúo. 
En caso de encontrar desviaciones en el control, los  referentes jurídico y financiero al momento de hacer la revisión del acto administrativo y solicitar el desembolso de los recursos, verificarán el cumplimiento de requisitos. </t>
  </si>
  <si>
    <t>Mensualmente, el profesional jurídico designado en EDT de Reas verificará la documentación y el cumplimiento de requisitos de los beneficiarios de Relocalización Transitoria y el profesional financiero registrará la información en el Tablero de Control, para viabilizar la continuidad en el proceso.
En caso de encontrar desviaciones en el control, el referente financiero al momento de hacer la revisión final para el pago de la Ayuda de Relocalización verifica el cumplimiento de Requisitos.</t>
  </si>
  <si>
    <t>Siempre que se vaya a realizar un desembolso el profesional financiero revisará la información necesaria para dar trámite al giro, considerando las condiciones, requisitos establecidos en los actos administrativos o documentos previos, y solicitará el Informe Interdisciplinario de Proceso en Curso o elaborará el Informe Interdisciplinario para pago de excedentes, verificando que el beneficiario cumpla con los requisitos.
En caso de encontrar desviaciones en el control, los referentes jurídico y financiero al momento de hacer la revisión de los actos administrativos o tramitar las solicitudes de  desembolsos, verificarán el cumplimiento de los requisitos.</t>
  </si>
  <si>
    <t xml:space="preserve">Socializar y verificar trimestralmente con equipo jurídico los puntos de control de los procedimientos donde se verifica la información registrada en el Informe de Factibilidad, o Informe Interdisciplinario Procesos en Curso y valor del avalúo, para elaborar la resolución que asigna un instrumento financiero (recursos o especie) o una oferta de compra de predio recomendado y/o mejora. </t>
  </si>
  <si>
    <t>Actualizar mensualmente el Tablero de Control con la información de cada uno de los componentes (jurídico, técnico, social y financiero) de los procesos que se presentan a la Mesa Técnica de Reasentamientos</t>
  </si>
  <si>
    <t xml:space="preserve">Tablero de Control con estado de los procesos presentado en Mesa Técnica </t>
  </si>
  <si>
    <t>1 Tablero de Control actualizado</t>
  </si>
  <si>
    <t>Actualizar mensualmente el Tablero de Control con la información de los beneficiarios de Relocalización Transitoria, verificando el cumplimiento de requisitos.</t>
  </si>
  <si>
    <t>Tablero de Control actualizado con la información de los beneficiarios de ayuda de relocalización</t>
  </si>
  <si>
    <t>Informes de seguimiento al Plan Anual de Infraestructura y Mantenimiento presentados ante el CIGD</t>
  </si>
  <si>
    <t>Posibilidad de inmovilización de los recursos que se encuentra en Cuentas de Ahorro Programado</t>
  </si>
  <si>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para el giro de los pagos. 
(Este control se aplica siempre que se tengan contratos en ejecución).
Ante las posibles desviaciones al control, la Directora de Mejoramiento de Barrios solicita a la Subdirección Financiera la reprogramación del PAC de conformidad a la programación de pagos dada por los contratistas.</t>
  </si>
  <si>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(Este control se aplica siempre que se tengan contratos en ejecución).
Ante las posibles desviaciones, se realiza  la reprogramación de cronogramas de ejecución o se generan los planes de contingencia pertinentes.</t>
  </si>
  <si>
    <t>La interventoría y/o la supervisión verifican, aprueban o generan visto bueno, según corresponda, a los productos e informes parciales entregados por los contratistas y el cumplimiento de las condiciones pactadas en los contratos, a través del informe de supervisión mensual. 
Ante las posibles desviaciones, el ordenador del gasto solicitará a la Dirección Corporativa y CID el inicio del procedimiento administrativo para la imposición de multas, sanciones y declaratorias de incumplimientos</t>
  </si>
  <si>
    <t>Cada vez que se requiera, la Directora con el apoyo del equipo de trabajo de la DMB verifica la priorización, normatividad y reserva de las oportunidades identificadas de intervenciones en espacio publico a escala barrial, a través de comunicaciones oficiales donde se consulta a las entidades competentes sobre los aspectos técnicos o normativos de las intervenciones a viabilizar.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</si>
  <si>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Cada vez que se requiera, la Directora con el apoyo del equipo de trabajo de la DMB verifica la viabilidad Técnica, Social y SSTMA de las oportunidades identificadas de intervenciones en espacio publico a escala barrial, a través del diligenciamiento insitu de las fichas de previabilidad técnica, social y SSTMA.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</si>
  <si>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 xml:space="preserve">Realizar una socialización cada vez que sea necesario (de acuerdo al criterio del líder) a los profesionales responsables del procedimiento sobre las actividades y formatos del procedimiento </t>
  </si>
  <si>
    <t xml:space="preserve">Posibilidad de iniciar un reasentamiento o dar continuidad a uno sin el cumplimiento de los requisitos de ingreso, evaluación y aprobación y selección dela acción </t>
  </si>
  <si>
    <t>Realizar la actualización conceptual y su inclusión en la matriz de conceptos</t>
  </si>
  <si>
    <t>Posibilidad de incumplir la periodicidad en que el Comité de Conciliaciones se debe reunir (teniendo en cuenta lo establecido en el artículo 2.2.4.3.1.2.4. del Decreto 1069 de 2015 y así como lo contenido en el Acuerdo 001 de 2021 de la Caja de la Vivienda Popular, en especial lo relativo a los Capítulos II y V</t>
  </si>
  <si>
    <t xml:space="preserve">Correos electrónicos  socializando a  los contratistas los trámites y servicios que han sido modificados e información relevante que sea de interés para la ciudadanía. </t>
  </si>
  <si>
    <t>Seguimiento del formato 208-DGC-Ft-90</t>
  </si>
  <si>
    <t xml:space="preserve">Los encargados designados por el líder del proceso de Control Interno Disciplinario verificaran cada vez que sea necesario el uso de los documentos implementados para el control de la reserva de ley de las actuaciones disciplinarias (208-CID-ft-34 Acta de reparto expedientes disciplinarios;  208-CID-Ft-33 Reserva de actuación disciplinaria) </t>
  </si>
  <si>
    <t>El documento de recomendación presenta inexactitud o hay una indebida interpretación de la información de los predios recomendados.
No se verifica con la Entidad que recomienda la información de los predios. 
No se realiza una verificación en terreno y georreferenciada de los predios antes de iniciar el Reasentamiento. 
Procesos en curso previos a la expedición del Decreto 330 de 2020 y Resolución 2073 de 2021. que no cumplían los requisitos.  
No se tiene toda la información de los procesos actualizada en el sistema de información o las bases de datos.
Las condiciones jurídicas, sociales y técnicas de las familias y los predios son dinámicas.</t>
  </si>
  <si>
    <t xml:space="preserve">6 inspecciones aleatorias programas / 6 inspecciones aleatorias realizadas </t>
  </si>
  <si>
    <t>Evaluación del cumplimiento del cronograma definido para el Sistema Integrado de Conservación y su Programa de Emergencias y manejo de desastres.</t>
  </si>
  <si>
    <t>Informes de seguimiento al PINAR presentados ante el CIGD</t>
  </si>
  <si>
    <t>El Director de Mejoramiento de Vivienda realizará una jornada en el primer bimestre del 2022 con el equipo de la Dirección de Mejoramiento de Vivienda para presentar las metas de la vigencia, el plan operativo y la organización de los equipos.
En caso de identificar desviaciones se identificara una muestra para la medición de las causales de reprocesos por fases del proceso (Prefactibilidad, Factibilidad, expedición de actos de reconocimiento y ejecución).</t>
  </si>
  <si>
    <t>Posibilidad de incumplimiento de los fines sociales a nivel de planes de acción de las Políticas Públicas, planes sectoriales y objetivo misional de la Entidad, debido al inadecuado acompañamiento técnico y social a los hogares durante la implementación del Plan de Gestión Social para garantizar la implementación de la mejora.</t>
  </si>
  <si>
    <t xml:space="preserve">Realizar espacios de dialogo cada vez que se consideren necesarios y con la participación del equipo técnico de la Dirección de Mejoramiento de Vivienda, con el propósito de continuar con la implementación del plan de gestión social, generando los controles y medidas de acompañamiento social que sean pertinentes, </t>
  </si>
  <si>
    <t>Realizar semestralmente una jornada de sensibilización con el personal de la Dirección de Mejoramiento de Vivienda sobre la aplicación de criterios normativos y técnicos (lineamientos de diseño e ingeniería) que el equipo técnico debe tener en cuenta durante el proceso para la optimización de tiempos y resultados</t>
  </si>
  <si>
    <t>El designado por parte del Subdirector (a) Administrativo (a), mensualmente verifica que todas las incapacidades reportadas por los servidores públicos se radiquen en la EPS correspondiente.</t>
  </si>
  <si>
    <t>Incapacidades reportadas y cobradas en términos.</t>
  </si>
  <si>
    <t>Desconocimiento de obligación normativa del plan Institucional de capacitación (PIC) debido a diferencias de los ejes temáticos definidos frente al Plan Nacional de Formación y Capacitación (PNFC).</t>
  </si>
  <si>
    <t>Falta de aseguramiento en el PIC, que garantice se contemplen todos los ejes temáticos definidos en el Plan Nacional de Formación y Capacitación (PNFC).</t>
  </si>
  <si>
    <t>Posibilidad de pérdida reputacional por incumplimiento de obligación normativa del Plan Institucional de capacitación (PIC) debido a diferencias de los ejes temáticos definidos frente al Plan Nacional de Formación y Capacitación (PNFC).</t>
  </si>
  <si>
    <t>Verificar que se encuentren contemplados todos los ejes temáticos en el Plan Institucional de Capacitaciones de la vigencia
Citar y presentar ante la Comisión de Personal las actividades que se implementarán.</t>
  </si>
  <si>
    <t>Verificar la ejecución del Plan Institucional de Capacitaciones - 2022</t>
  </si>
  <si>
    <t># de evaluaciones semestrales del PIC programadas / # de evaluaciones semestrales del PIC realizadas</t>
  </si>
  <si>
    <t>Posibilidad de pérdida económica por sanciones de entes de control o  demandas de los grupos de valor debido a incidentes, accidentes de trabajo, enfermedad laboral.</t>
  </si>
  <si>
    <t>Elaborar Matriz de Riesgos de SST, la cual debe ser debidamente aprobada y socializada a los grupos de interés.</t>
  </si>
  <si>
    <t>Realizar inspecciones periódicas que garanticen el control sobre los riesgos identificados en la Matriz.</t>
  </si>
  <si>
    <t>Posibilidad de registrar de manera inadecuada los hechos económicos (información financiera) de la Entidad</t>
  </si>
  <si>
    <t>El contador deberá efectuar de manera trimestral las conciliaciones necesarias para identificar las posibles diferencias de la información entre las áreas misionales de la Entidad y Financiera con el fin de establecer un mecanismo de control frente a los soportes y registros contables</t>
  </si>
  <si>
    <t xml:space="preserve">Mensualmente se realizara la revisión selectiva de cuentas representativas del los estados financieros </t>
  </si>
  <si>
    <t xml:space="preserve">Subdirector(a) Financiero(a) o a quien delegue
</t>
  </si>
  <si>
    <t xml:space="preserve">48  conciliaciones de cuentas representativas </t>
  </si>
  <si>
    <t>Conciliaciones de cuentas representativas.</t>
  </si>
  <si>
    <t>Generar las alertas a las dependencias a que de lugar para tomar las medidas pertinentes</t>
  </si>
  <si>
    <t>Falta de verificación o seguimiento de los registros contables
Adulteración, manipulación o duplicación de soportes y registros contables</t>
  </si>
  <si>
    <t>Sanciones legales
Sanciones economicas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</si>
</sst>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dd/mm/yyyy;@"/>
  </numFmts>
  <fonts count="49"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b/>
      <sz val="18"/>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b/>
      <sz val="10"/>
      <color rgb="FFFFFFFF"/>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b/>
      <sz val="20"/>
      <color theme="1"/>
      <name val="Arial Narrow"/>
      <family val="2"/>
    </font>
    <font>
      <sz val="20"/>
      <name val="Arial"/>
      <family val="2"/>
    </font>
    <font>
      <sz val="20"/>
      <color theme="0"/>
      <name val="Calibri"/>
      <family val="2"/>
      <scheme val="minor"/>
    </font>
    <font>
      <sz val="20"/>
      <name val="Calibri"/>
      <family val="2"/>
      <scheme val="minor"/>
    </font>
    <font>
      <sz val="20"/>
      <color rgb="FFFF0000"/>
      <name val="Arial Narrow"/>
      <family val="2"/>
    </font>
    <font>
      <sz val="20"/>
      <color rgb="FFFF0000"/>
      <name val="Calibri"/>
      <family val="2"/>
      <scheme val="minor"/>
    </font>
    <font>
      <sz val="20"/>
      <color rgb="FF030303"/>
      <name val="Arial"/>
      <family val="2"/>
    </font>
    <font>
      <b/>
      <sz val="10"/>
      <color rgb="FF000000"/>
      <name val="Century Gothic"/>
      <family val="2"/>
    </font>
    <font>
      <sz val="11"/>
      <color rgb="FF000000"/>
      <name val="Calibri"/>
      <family val="2"/>
    </font>
  </fonts>
  <fills count="2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39997558519241921"/>
        <bgColor rgb="FF385623"/>
      </patternFill>
    </fill>
    <fill>
      <patternFill patternType="solid">
        <fgColor theme="9" tint="0.59999389629810485"/>
        <bgColor rgb="FFC55A11"/>
      </patternFill>
    </fill>
    <fill>
      <patternFill patternType="solid">
        <fgColor rgb="FF1F3864"/>
        <bgColor rgb="FF1F38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375623"/>
        <bgColor rgb="FF375623"/>
      </patternFill>
    </fill>
    <fill>
      <patternFill patternType="solid">
        <fgColor rgb="FFFFFFFF"/>
        <bgColor rgb="FFFFFFFF"/>
      </patternFill>
    </fill>
    <fill>
      <patternFill patternType="solid">
        <fgColor theme="0"/>
        <bgColor rgb="FF1F3864"/>
      </patternFill>
    </fill>
    <fill>
      <patternFill patternType="solid">
        <fgColor theme="0"/>
        <bgColor rgb="FFD8D8D8"/>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top style="dashed">
        <color theme="9" tint="-0.24994659260841701"/>
      </top>
      <bottom style="thin">
        <color indexed="64"/>
      </bottom>
      <diagonal/>
    </border>
    <border>
      <left/>
      <right/>
      <top style="dashed">
        <color theme="9" tint="-0.24994659260841701"/>
      </top>
      <bottom style="thin">
        <color indexed="64"/>
      </bottom>
      <diagonal/>
    </border>
    <border>
      <left/>
      <right style="dashed">
        <color theme="9" tint="-0.24994659260841701"/>
      </right>
      <top style="dashed">
        <color theme="9" tint="-0.24994659260841701"/>
      </top>
      <bottom style="thin">
        <color indexed="64"/>
      </bottom>
      <diagonal/>
    </border>
    <border>
      <left style="thin">
        <color indexed="64"/>
      </left>
      <right/>
      <top style="thin">
        <color indexed="64"/>
      </top>
      <bottom style="thin">
        <color indexed="64"/>
      </bottom>
      <diagonal/>
    </border>
    <border>
      <left/>
      <right style="thin">
        <color indexed="64"/>
      </right>
      <top/>
      <bottom style="dashed">
        <color theme="9" tint="-0.24994659260841701"/>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ashed">
        <color theme="9" tint="-0.24994659260841701"/>
      </left>
      <right style="thin">
        <color indexed="64"/>
      </right>
      <top style="dashed">
        <color theme="9" tint="-0.24994659260841701"/>
      </top>
      <bottom/>
      <diagonal/>
    </border>
    <border>
      <left style="dashed">
        <color theme="9" tint="-0.24994659260841701"/>
      </left>
      <right style="thin">
        <color indexed="64"/>
      </right>
      <top/>
      <bottom style="dashed">
        <color theme="9" tint="-0.24994659260841701"/>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mediumDashed">
        <color rgb="FFF4B084"/>
      </left>
      <right style="mediumDashed">
        <color rgb="FFF4B084"/>
      </right>
      <top/>
      <bottom/>
      <diagonal/>
    </border>
  </borders>
  <cellStyleXfs count="7">
    <xf numFmtId="0" fontId="0" fillId="0" borderId="0"/>
    <xf numFmtId="9" fontId="8" fillId="0" borderId="0" applyFont="0" applyFill="0" applyBorder="0" applyAlignment="0" applyProtection="0"/>
    <xf numFmtId="0" fontId="19" fillId="0" borderId="0"/>
    <xf numFmtId="0" fontId="20" fillId="0" borderId="0"/>
    <xf numFmtId="0" fontId="3" fillId="0" borderId="0"/>
    <xf numFmtId="0" fontId="48" fillId="0" borderId="0"/>
    <xf numFmtId="43" fontId="8" fillId="0" borderId="0" applyFont="0" applyFill="0" applyBorder="0" applyAlignment="0" applyProtection="0"/>
  </cellStyleXfs>
  <cellXfs count="352">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11" xfId="0" applyFont="1" applyFill="1" applyBorder="1" applyAlignment="1">
      <alignment horizontal="center" vertical="center" wrapText="1" readingOrder="1"/>
    </xf>
    <xf numFmtId="0" fontId="6" fillId="0" borderId="11" xfId="0" applyFont="1" applyBorder="1" applyAlignment="1">
      <alignment horizontal="justify" vertical="center" wrapText="1" readingOrder="1"/>
    </xf>
    <xf numFmtId="9" fontId="6" fillId="0" borderId="11"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0" fillId="2" borderId="0" xfId="0" applyFill="1"/>
    <xf numFmtId="0" fontId="3" fillId="2" borderId="0" xfId="0" applyFont="1" applyFill="1"/>
    <xf numFmtId="0" fontId="12" fillId="2" borderId="0" xfId="0" applyFont="1" applyFill="1"/>
    <xf numFmtId="0" fontId="13" fillId="2" borderId="21" xfId="0" applyFont="1" applyFill="1" applyBorder="1" applyAlignment="1">
      <alignment horizontal="center" vertical="center" wrapText="1" readingOrder="1"/>
    </xf>
    <xf numFmtId="0" fontId="14" fillId="2" borderId="21" xfId="0" applyFont="1" applyFill="1" applyBorder="1" applyAlignment="1">
      <alignment horizontal="justify" vertical="center" wrapText="1" readingOrder="1"/>
    </xf>
    <xf numFmtId="9" fontId="13" fillId="2" borderId="29" xfId="0" applyNumberFormat="1"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4" fillId="2" borderId="20" xfId="0" applyFont="1" applyFill="1" applyBorder="1" applyAlignment="1">
      <alignment horizontal="justify" vertical="center" wrapText="1" readingOrder="1"/>
    </xf>
    <xf numFmtId="9" fontId="13" fillId="2" borderId="25" xfId="0" applyNumberFormat="1" applyFont="1" applyFill="1" applyBorder="1" applyAlignment="1">
      <alignment horizontal="center" vertical="center" wrapText="1" readingOrder="1"/>
    </xf>
    <xf numFmtId="0" fontId="18" fillId="2" borderId="0" xfId="0" applyFont="1" applyFill="1"/>
    <xf numFmtId="0" fontId="13" fillId="10" borderId="31" xfId="0" applyFont="1" applyFill="1" applyBorder="1" applyAlignment="1">
      <alignment horizontal="center" vertical="center" wrapText="1" readingOrder="1"/>
    </xf>
    <xf numFmtId="0" fontId="13" fillId="10" borderId="32" xfId="0" applyFont="1" applyFill="1" applyBorder="1" applyAlignment="1">
      <alignment horizontal="center" vertical="center" wrapText="1" readingOrder="1"/>
    </xf>
    <xf numFmtId="0" fontId="9" fillId="2" borderId="0" xfId="0" applyFont="1" applyFill="1"/>
    <xf numFmtId="0" fontId="2" fillId="2" borderId="0" xfId="0" applyFont="1" applyFill="1" applyAlignment="1">
      <alignment horizontal="left" vertical="center"/>
    </xf>
    <xf numFmtId="9" fontId="0" fillId="0" borderId="0" xfId="1" applyFont="1"/>
    <xf numFmtId="0" fontId="27" fillId="0" borderId="0" xfId="0" applyFont="1"/>
    <xf numFmtId="9" fontId="6" fillId="4" borderId="11" xfId="0" applyNumberFormat="1" applyFont="1" applyFill="1" applyBorder="1" applyAlignment="1">
      <alignment horizontal="center" vertical="center" wrapText="1" readingOrder="1"/>
    </xf>
    <xf numFmtId="9" fontId="6" fillId="6" borderId="1" xfId="0" applyNumberFormat="1" applyFont="1" applyFill="1" applyBorder="1" applyAlignment="1">
      <alignment horizontal="center" vertical="center" wrapText="1" readingOrder="1"/>
    </xf>
    <xf numFmtId="9" fontId="6" fillId="3" borderId="1" xfId="0" applyNumberFormat="1" applyFont="1" applyFill="1" applyBorder="1" applyAlignment="1">
      <alignment horizontal="center" vertical="center" wrapText="1" readingOrder="1"/>
    </xf>
    <xf numFmtId="9" fontId="6" fillId="7" borderId="1" xfId="0" applyNumberFormat="1" applyFont="1" applyFill="1" applyBorder="1" applyAlignment="1">
      <alignment horizontal="center" vertical="center" wrapText="1" readingOrder="1"/>
    </xf>
    <xf numFmtId="9" fontId="7" fillId="8" borderId="1" xfId="0" applyNumberFormat="1" applyFont="1" applyFill="1" applyBorder="1" applyAlignment="1">
      <alignment horizontal="center" vertical="center" wrapText="1" readingOrder="1"/>
    </xf>
    <xf numFmtId="0" fontId="28" fillId="14" borderId="0" xfId="0" applyFont="1" applyFill="1" applyBorder="1" applyAlignment="1">
      <alignment horizontal="center" vertical="center" wrapText="1"/>
    </xf>
    <xf numFmtId="0" fontId="0" fillId="0" borderId="0" xfId="0" applyFill="1"/>
    <xf numFmtId="0" fontId="29" fillId="0" borderId="0" xfId="0" applyFont="1" applyFill="1"/>
    <xf numFmtId="0" fontId="7" fillId="2" borderId="1" xfId="0" applyFont="1" applyFill="1" applyBorder="1" applyAlignment="1">
      <alignment horizontal="center" vertical="center" wrapText="1" readingOrder="1"/>
    </xf>
    <xf numFmtId="0" fontId="26" fillId="0" borderId="0" xfId="0" applyFont="1" applyAlignment="1">
      <alignment horizontal="center"/>
    </xf>
    <xf numFmtId="10" fontId="3" fillId="2" borderId="0" xfId="0" applyNumberFormat="1" applyFont="1" applyFill="1"/>
    <xf numFmtId="0" fontId="13" fillId="16" borderId="20" xfId="0" applyFont="1" applyFill="1" applyBorder="1" applyAlignment="1">
      <alignment horizontal="center" vertical="center" wrapText="1" readingOrder="1"/>
    </xf>
    <xf numFmtId="0" fontId="14" fillId="16" borderId="20" xfId="0" applyFont="1" applyFill="1" applyBorder="1" applyAlignment="1">
      <alignment horizontal="justify" vertical="center" wrapText="1" readingOrder="1"/>
    </xf>
    <xf numFmtId="10" fontId="14" fillId="16" borderId="25" xfId="0" applyNumberFormat="1" applyFont="1" applyFill="1" applyBorder="1" applyAlignment="1">
      <alignment horizontal="center" vertical="center" wrapText="1" readingOrder="1"/>
    </xf>
    <xf numFmtId="9" fontId="14" fillId="16" borderId="25" xfId="0" applyNumberFormat="1"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4" fillId="16" borderId="27" xfId="0" applyFont="1" applyFill="1" applyBorder="1" applyAlignment="1">
      <alignment horizontal="justify" vertical="center" wrapText="1" readingOrder="1"/>
    </xf>
    <xf numFmtId="0" fontId="28" fillId="17" borderId="58" xfId="0" applyFont="1" applyFill="1" applyBorder="1" applyAlignment="1">
      <alignment horizontal="center" vertical="center" wrapText="1"/>
    </xf>
    <xf numFmtId="0" fontId="30" fillId="5" borderId="59" xfId="0" applyFont="1" applyFill="1" applyBorder="1" applyAlignment="1">
      <alignment vertical="center" wrapText="1"/>
    </xf>
    <xf numFmtId="0" fontId="31" fillId="0" borderId="60" xfId="0" applyFont="1" applyFill="1" applyBorder="1" applyAlignment="1">
      <alignment horizontal="justify" vertical="center" wrapText="1"/>
    </xf>
    <xf numFmtId="0" fontId="30" fillId="5" borderId="61" xfId="0" applyFont="1" applyFill="1" applyBorder="1" applyAlignment="1">
      <alignment vertical="center" wrapText="1"/>
    </xf>
    <xf numFmtId="0" fontId="32" fillId="0" borderId="2" xfId="0" applyFont="1" applyBorder="1" applyAlignment="1" applyProtection="1">
      <alignment horizontal="justify" vertical="top" wrapText="1"/>
      <protection locked="0"/>
    </xf>
    <xf numFmtId="0" fontId="32" fillId="2" borderId="0" xfId="0" applyFont="1" applyFill="1"/>
    <xf numFmtId="0" fontId="33" fillId="11" borderId="18" xfId="0" applyFont="1" applyFill="1" applyBorder="1" applyAlignment="1">
      <alignment horizontal="center" vertical="center"/>
    </xf>
    <xf numFmtId="0" fontId="33" fillId="11" borderId="9" xfId="0" applyFont="1" applyFill="1" applyBorder="1" applyAlignment="1">
      <alignment horizontal="center" vertical="center"/>
    </xf>
    <xf numFmtId="0" fontId="34" fillId="13" borderId="45" xfId="0" applyFont="1" applyFill="1" applyBorder="1" applyAlignment="1">
      <alignment horizontal="center" vertical="center" wrapText="1"/>
    </xf>
    <xf numFmtId="0" fontId="34" fillId="12" borderId="45" xfId="0" applyFont="1" applyFill="1" applyBorder="1" applyAlignment="1">
      <alignment horizontal="center" vertical="center" wrapText="1"/>
    </xf>
    <xf numFmtId="0" fontId="34" fillId="12" borderId="51" xfId="0" applyFont="1" applyFill="1" applyBorder="1" applyAlignment="1">
      <alignment horizontal="center" vertical="center" wrapText="1"/>
    </xf>
    <xf numFmtId="0" fontId="33" fillId="11" borderId="2" xfId="0" applyFont="1" applyFill="1" applyBorder="1" applyAlignment="1">
      <alignment horizontal="center" vertical="center" textRotation="90"/>
    </xf>
    <xf numFmtId="0" fontId="33" fillId="11" borderId="4" xfId="0" applyFont="1" applyFill="1" applyBorder="1" applyAlignment="1">
      <alignment horizontal="center" vertical="center" textRotation="90"/>
    </xf>
    <xf numFmtId="17" fontId="34" fillId="13" borderId="45" xfId="0" applyNumberFormat="1" applyFont="1" applyFill="1" applyBorder="1" applyAlignment="1">
      <alignment horizontal="center" vertical="center" wrapText="1"/>
    </xf>
    <xf numFmtId="17" fontId="34" fillId="12" borderId="45" xfId="0" applyNumberFormat="1" applyFont="1" applyFill="1" applyBorder="1" applyAlignment="1">
      <alignment horizontal="center" vertical="center" wrapText="1"/>
    </xf>
    <xf numFmtId="17" fontId="34" fillId="13" borderId="20" xfId="0" applyNumberFormat="1" applyFont="1" applyFill="1" applyBorder="1" applyAlignment="1">
      <alignment horizontal="center" vertical="center" wrapText="1"/>
    </xf>
    <xf numFmtId="17" fontId="34" fillId="12" borderId="20" xfId="0" applyNumberFormat="1" applyFont="1" applyFill="1" applyBorder="1" applyAlignment="1">
      <alignment horizontal="center" vertical="center" wrapText="1"/>
    </xf>
    <xf numFmtId="17" fontId="34" fillId="12" borderId="49" xfId="0" applyNumberFormat="1" applyFont="1" applyFill="1" applyBorder="1" applyAlignment="1">
      <alignment horizontal="center" vertical="center" wrapText="1"/>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9" fontId="32" fillId="0" borderId="2" xfId="1" applyFont="1" applyBorder="1" applyAlignment="1" applyProtection="1">
      <alignment horizontal="center" vertical="top"/>
      <protection hidden="1"/>
    </xf>
    <xf numFmtId="9" fontId="32" fillId="0" borderId="2" xfId="0" applyNumberFormat="1" applyFont="1" applyBorder="1" applyAlignment="1" applyProtection="1">
      <alignment horizontal="center" vertical="top"/>
      <protection hidden="1"/>
    </xf>
    <xf numFmtId="0" fontId="33" fillId="0" borderId="2" xfId="0" applyFont="1" applyFill="1" applyBorder="1" applyAlignment="1" applyProtection="1">
      <alignment horizontal="center" vertical="top" textRotation="90" wrapText="1"/>
      <protection hidden="1"/>
    </xf>
    <xf numFmtId="0" fontId="33" fillId="0" borderId="2" xfId="0" applyFont="1" applyBorder="1" applyAlignment="1" applyProtection="1">
      <alignment horizontal="center" vertical="top" textRotation="90"/>
      <protection hidden="1"/>
    </xf>
    <xf numFmtId="0" fontId="32" fillId="0" borderId="2" xfId="0" applyFont="1" applyBorder="1" applyAlignment="1" applyProtection="1">
      <alignment horizontal="center" vertical="top" wrapText="1"/>
      <protection locked="0"/>
    </xf>
    <xf numFmtId="0" fontId="32" fillId="2" borderId="2" xfId="0" applyFont="1" applyFill="1" applyBorder="1"/>
    <xf numFmtId="0" fontId="32" fillId="0" borderId="2" xfId="0" applyFont="1" applyBorder="1" applyAlignment="1" applyProtection="1">
      <alignment horizontal="justify" vertical="top"/>
      <protection locked="0"/>
    </xf>
    <xf numFmtId="0" fontId="32" fillId="0" borderId="2" xfId="0" applyFont="1" applyBorder="1" applyAlignment="1" applyProtection="1">
      <alignment horizontal="center" vertical="top"/>
      <protection locked="0"/>
    </xf>
    <xf numFmtId="0" fontId="32" fillId="2" borderId="0" xfId="0" applyFont="1" applyFill="1" applyBorder="1"/>
    <xf numFmtId="0" fontId="35" fillId="18" borderId="0" xfId="0" applyFont="1" applyFill="1" applyBorder="1" applyAlignment="1">
      <alignment horizontal="center" vertical="center" wrapText="1"/>
    </xf>
    <xf numFmtId="0" fontId="25" fillId="0" borderId="0" xfId="0" applyFont="1" applyBorder="1" applyAlignment="1">
      <alignment vertical="center"/>
    </xf>
    <xf numFmtId="0" fontId="36" fillId="0" borderId="0" xfId="0" applyFont="1" applyBorder="1" applyAlignment="1">
      <alignment vertical="center"/>
    </xf>
    <xf numFmtId="0" fontId="22" fillId="0" borderId="36" xfId="0" applyFont="1" applyBorder="1" applyAlignment="1">
      <alignment vertical="center"/>
    </xf>
    <xf numFmtId="0" fontId="22" fillId="0" borderId="62" xfId="0" applyFont="1" applyBorder="1" applyAlignment="1">
      <alignment vertical="center"/>
    </xf>
    <xf numFmtId="0" fontId="22" fillId="0" borderId="63" xfId="0" applyFont="1" applyBorder="1" applyAlignment="1">
      <alignment vertical="center"/>
    </xf>
    <xf numFmtId="0" fontId="22" fillId="0" borderId="0" xfId="0" applyFont="1" applyBorder="1" applyAlignment="1">
      <alignment vertical="center"/>
    </xf>
    <xf numFmtId="0" fontId="19" fillId="0" borderId="12" xfId="2" quotePrefix="1" applyFont="1" applyBorder="1" applyAlignment="1" applyProtection="1">
      <alignment vertical="top" wrapText="1"/>
    </xf>
    <xf numFmtId="0" fontId="19" fillId="0" borderId="0" xfId="2" quotePrefix="1" applyFont="1" applyBorder="1" applyAlignment="1" applyProtection="1">
      <alignment vertical="top" wrapText="1"/>
    </xf>
    <xf numFmtId="0" fontId="19" fillId="0" borderId="13" xfId="2" quotePrefix="1" applyFont="1" applyBorder="1" applyAlignment="1" applyProtection="1">
      <alignment vertical="top" wrapText="1"/>
    </xf>
    <xf numFmtId="0" fontId="19" fillId="2" borderId="12" xfId="2" applyFont="1" applyFill="1" applyBorder="1" applyProtection="1"/>
    <xf numFmtId="0" fontId="19" fillId="2" borderId="13" xfId="2" applyFont="1" applyFill="1" applyBorder="1" applyProtection="1"/>
    <xf numFmtId="0" fontId="19" fillId="2" borderId="14" xfId="2" applyFont="1" applyFill="1" applyBorder="1" applyProtection="1"/>
    <xf numFmtId="0" fontId="19" fillId="2" borderId="16" xfId="2" applyFont="1" applyFill="1" applyBorder="1" applyProtection="1"/>
    <xf numFmtId="0" fontId="19" fillId="2" borderId="15" xfId="2" applyFont="1" applyFill="1" applyBorder="1" applyProtection="1"/>
    <xf numFmtId="0" fontId="22" fillId="2" borderId="0" xfId="0" applyFont="1" applyFill="1" applyBorder="1" applyAlignment="1" applyProtection="1">
      <alignment horizontal="left" vertical="center" wrapText="1"/>
    </xf>
    <xf numFmtId="0" fontId="22" fillId="9" borderId="68" xfId="3" applyFont="1" applyFill="1" applyBorder="1" applyAlignment="1" applyProtection="1">
      <alignment horizontal="center" vertical="center" wrapText="1"/>
    </xf>
    <xf numFmtId="0" fontId="22" fillId="9" borderId="69" xfId="2" applyFont="1" applyFill="1" applyBorder="1" applyAlignment="1" applyProtection="1">
      <alignment horizontal="center" vertical="center"/>
    </xf>
    <xf numFmtId="0" fontId="33" fillId="19" borderId="70" xfId="0" applyFont="1" applyFill="1" applyBorder="1" applyAlignment="1">
      <alignment horizontal="left" vertical="center"/>
    </xf>
    <xf numFmtId="0" fontId="38" fillId="2" borderId="71" xfId="0" applyFont="1" applyFill="1" applyBorder="1" applyAlignment="1">
      <alignment horizontal="justify" vertical="center" wrapText="1"/>
    </xf>
    <xf numFmtId="0" fontId="22" fillId="2" borderId="70" xfId="0" applyFont="1" applyFill="1" applyBorder="1" applyAlignment="1" applyProtection="1">
      <alignment vertical="center" wrapText="1"/>
    </xf>
    <xf numFmtId="0" fontId="19" fillId="2" borderId="71" xfId="2" applyFont="1" applyFill="1" applyBorder="1" applyAlignment="1" applyProtection="1">
      <alignment vertical="center" wrapText="1"/>
    </xf>
    <xf numFmtId="0" fontId="19" fillId="2" borderId="71" xfId="2" applyFont="1" applyFill="1" applyBorder="1" applyAlignment="1" applyProtection="1">
      <alignment horizontal="justify" vertical="center" wrapText="1"/>
    </xf>
    <xf numFmtId="0" fontId="33" fillId="2" borderId="70" xfId="0" applyFont="1" applyFill="1" applyBorder="1" applyAlignment="1">
      <alignment horizontal="left" vertical="center" wrapText="1"/>
    </xf>
    <xf numFmtId="0" fontId="33" fillId="19" borderId="70" xfId="0" applyFont="1" applyFill="1" applyBorder="1" applyAlignment="1">
      <alignment horizontal="left" vertical="center" wrapText="1"/>
    </xf>
    <xf numFmtId="0" fontId="22" fillId="2" borderId="72" xfId="0" applyFont="1" applyFill="1" applyBorder="1" applyAlignment="1" applyProtection="1">
      <alignment vertical="center" wrapText="1"/>
    </xf>
    <xf numFmtId="0" fontId="22" fillId="2" borderId="73" xfId="0" applyFont="1" applyFill="1" applyBorder="1" applyAlignment="1" applyProtection="1">
      <alignment vertical="center" wrapText="1"/>
    </xf>
    <xf numFmtId="0" fontId="27" fillId="2" borderId="0" xfId="0" applyFont="1" applyFill="1"/>
    <xf numFmtId="0" fontId="41" fillId="2" borderId="0" xfId="0" applyFont="1" applyFill="1" applyAlignment="1">
      <alignment horizontal="center" vertical="center" wrapText="1"/>
    </xf>
    <xf numFmtId="0" fontId="42" fillId="2" borderId="0" xfId="0" applyFont="1" applyFill="1"/>
    <xf numFmtId="0" fontId="6" fillId="0" borderId="1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2" borderId="0" xfId="0" applyFont="1" applyFill="1" applyBorder="1" applyAlignment="1">
      <alignment horizontal="justify" vertical="center" wrapText="1" readingOrder="1"/>
    </xf>
    <xf numFmtId="0" fontId="40" fillId="2" borderId="0" xfId="0" applyFont="1" applyFill="1" applyAlignment="1">
      <alignment vertical="center"/>
    </xf>
    <xf numFmtId="0" fontId="43" fillId="2" borderId="0" xfId="0" applyFont="1" applyFill="1"/>
    <xf numFmtId="0" fontId="42" fillId="0" borderId="0" xfId="0" applyFont="1"/>
    <xf numFmtId="0" fontId="6" fillId="0" borderId="0" xfId="0" applyFont="1" applyBorder="1" applyAlignment="1">
      <alignment horizontal="justify" vertical="center" wrapText="1" readingOrder="1"/>
    </xf>
    <xf numFmtId="0" fontId="44" fillId="0" borderId="0" xfId="0" applyFont="1" applyFill="1" applyAlignment="1">
      <alignment vertical="center"/>
    </xf>
    <xf numFmtId="0" fontId="27" fillId="0" borderId="0" xfId="0" pivotButton="1" applyFont="1"/>
    <xf numFmtId="0" fontId="45" fillId="0" borderId="0" xfId="0" applyFont="1" applyFill="1"/>
    <xf numFmtId="0" fontId="45" fillId="0" borderId="0" xfId="0" applyFont="1"/>
    <xf numFmtId="0" fontId="46" fillId="0" borderId="0" xfId="0" applyFont="1"/>
    <xf numFmtId="0" fontId="43" fillId="0" borderId="0" xfId="0" applyFont="1"/>
    <xf numFmtId="0" fontId="33" fillId="11" borderId="9" xfId="0" applyFont="1" applyFill="1" applyBorder="1" applyAlignment="1" applyProtection="1">
      <alignment horizontal="center" vertical="center"/>
    </xf>
    <xf numFmtId="0" fontId="33" fillId="11" borderId="3" xfId="0" applyFont="1" applyFill="1" applyBorder="1" applyAlignment="1" applyProtection="1">
      <alignment horizontal="center" vertical="center"/>
    </xf>
    <xf numFmtId="9" fontId="32" fillId="2" borderId="2" xfId="0" applyNumberFormat="1" applyFont="1" applyFill="1" applyBorder="1" applyAlignment="1" applyProtection="1">
      <alignment horizontal="center"/>
    </xf>
    <xf numFmtId="0" fontId="32" fillId="2" borderId="0" xfId="0" applyFont="1" applyFill="1" applyProtection="1">
      <protection locked="0"/>
    </xf>
    <xf numFmtId="164" fontId="32" fillId="2" borderId="2" xfId="1" applyNumberFormat="1" applyFont="1" applyFill="1" applyBorder="1" applyAlignment="1">
      <alignment horizontal="center" vertical="top"/>
    </xf>
    <xf numFmtId="0" fontId="32" fillId="2" borderId="2" xfId="0" applyFont="1" applyFill="1" applyBorder="1" applyAlignment="1" applyProtection="1">
      <alignment horizontal="center" vertical="center"/>
    </xf>
    <xf numFmtId="0" fontId="32" fillId="0" borderId="2" xfId="0" applyFont="1" applyBorder="1" applyAlignment="1" applyProtection="1">
      <alignment horizontal="center" vertical="center"/>
    </xf>
    <xf numFmtId="0" fontId="32" fillId="2" borderId="2" xfId="0" applyFont="1" applyFill="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30" fillId="5" borderId="74" xfId="0" applyFont="1" applyFill="1" applyBorder="1" applyAlignment="1">
      <alignment vertical="center" wrapText="1"/>
    </xf>
    <xf numFmtId="0" fontId="19" fillId="0" borderId="2" xfId="0" applyFont="1" applyBorder="1" applyAlignment="1" applyProtection="1">
      <alignment horizontal="center" vertical="center"/>
    </xf>
    <xf numFmtId="0" fontId="19" fillId="0" borderId="2" xfId="0" applyFont="1" applyBorder="1" applyAlignment="1" applyProtection="1">
      <alignment horizontal="justify" vertical="center" wrapText="1"/>
      <protection locked="0"/>
    </xf>
    <xf numFmtId="0" fontId="32" fillId="0" borderId="2" xfId="0" applyFont="1" applyFill="1" applyBorder="1" applyAlignment="1" applyProtection="1">
      <alignment horizontal="justify" vertical="top" wrapText="1"/>
      <protection locked="0"/>
    </xf>
    <xf numFmtId="0" fontId="19" fillId="2" borderId="2" xfId="0" applyFont="1" applyFill="1" applyBorder="1" applyAlignment="1" applyProtection="1">
      <alignment horizontal="justify" vertical="top" wrapText="1"/>
      <protection locked="0"/>
    </xf>
    <xf numFmtId="0" fontId="38" fillId="18" borderId="2" xfId="0" applyFont="1" applyFill="1" applyBorder="1" applyAlignment="1">
      <alignment horizontal="center" vertical="center" wrapText="1"/>
    </xf>
    <xf numFmtId="9" fontId="32" fillId="0" borderId="2" xfId="1" applyFont="1" applyFill="1" applyBorder="1" applyAlignment="1" applyProtection="1">
      <alignment vertical="center" wrapText="1"/>
      <protection hidden="1"/>
    </xf>
    <xf numFmtId="14" fontId="38" fillId="18" borderId="2" xfId="0" applyNumberFormat="1" applyFont="1" applyFill="1" applyBorder="1" applyAlignment="1">
      <alignment horizontal="center" vertical="center" wrapText="1"/>
    </xf>
    <xf numFmtId="9" fontId="33" fillId="0" borderId="4" xfId="1" applyFont="1" applyFill="1" applyBorder="1" applyAlignment="1" applyProtection="1">
      <alignment vertical="center" wrapText="1"/>
      <protection hidden="1"/>
    </xf>
    <xf numFmtId="9" fontId="33" fillId="0" borderId="8" xfId="1" applyFont="1" applyFill="1" applyBorder="1" applyAlignment="1" applyProtection="1">
      <alignment vertical="center" wrapText="1"/>
      <protection hidden="1"/>
    </xf>
    <xf numFmtId="9" fontId="33" fillId="0" borderId="5" xfId="1" applyFont="1" applyFill="1" applyBorder="1" applyAlignment="1" applyProtection="1">
      <alignment vertical="center" wrapText="1"/>
      <protection hidden="1"/>
    </xf>
    <xf numFmtId="0" fontId="38" fillId="20" borderId="2" xfId="0" applyFont="1" applyFill="1" applyBorder="1" applyAlignment="1">
      <alignment horizontal="center" vertical="center" wrapText="1"/>
    </xf>
    <xf numFmtId="14" fontId="38" fillId="20" borderId="2" xfId="0" applyNumberFormat="1" applyFont="1" applyFill="1" applyBorder="1" applyAlignment="1">
      <alignment horizontal="center" vertical="center" wrapText="1"/>
    </xf>
    <xf numFmtId="0" fontId="32" fillId="0" borderId="2" xfId="0" applyFont="1" applyBorder="1" applyAlignment="1" applyProtection="1">
      <alignment horizontal="left" vertical="top" wrapText="1"/>
      <protection locked="0"/>
    </xf>
    <xf numFmtId="14" fontId="32" fillId="0" borderId="2" xfId="1" applyNumberFormat="1" applyFont="1" applyFill="1" applyBorder="1" applyAlignment="1" applyProtection="1">
      <alignment vertical="center" wrapText="1"/>
      <protection hidden="1"/>
    </xf>
    <xf numFmtId="0" fontId="32" fillId="2" borderId="2" xfId="0" applyFont="1" applyFill="1" applyBorder="1" applyAlignment="1" applyProtection="1">
      <alignment horizontal="justify" vertical="top" wrapText="1"/>
      <protection locked="0"/>
    </xf>
    <xf numFmtId="0" fontId="32" fillId="2" borderId="2" xfId="0" applyFont="1" applyFill="1" applyBorder="1" applyAlignment="1" applyProtection="1">
      <alignment horizontal="center" vertical="top"/>
    </xf>
    <xf numFmtId="0" fontId="32" fillId="2" borderId="2" xfId="0" applyFont="1" applyFill="1" applyBorder="1" applyAlignment="1" applyProtection="1">
      <alignment horizontal="justify" vertical="center" wrapText="1"/>
      <protection locked="0"/>
    </xf>
    <xf numFmtId="14" fontId="32" fillId="0" borderId="2" xfId="1" applyNumberFormat="1" applyFont="1" applyFill="1" applyBorder="1" applyAlignment="1" applyProtection="1">
      <alignment horizontal="center" vertical="center" wrapText="1"/>
      <protection hidden="1"/>
    </xf>
    <xf numFmtId="14" fontId="32" fillId="2" borderId="2" xfId="1" applyNumberFormat="1" applyFont="1" applyFill="1" applyBorder="1" applyAlignment="1" applyProtection="1">
      <alignment horizontal="center" vertical="center" wrapText="1"/>
      <protection hidden="1"/>
    </xf>
    <xf numFmtId="9" fontId="32" fillId="2" borderId="2" xfId="1" applyFont="1" applyFill="1" applyBorder="1" applyAlignment="1" applyProtection="1">
      <alignment vertical="center" wrapText="1"/>
      <protection hidden="1"/>
    </xf>
    <xf numFmtId="9" fontId="32" fillId="0" borderId="8" xfId="1" applyFont="1" applyFill="1" applyBorder="1" applyAlignment="1" applyProtection="1">
      <alignment vertical="center" wrapText="1"/>
      <protection hidden="1"/>
    </xf>
    <xf numFmtId="14" fontId="32" fillId="0" borderId="8" xfId="1" applyNumberFormat="1" applyFont="1" applyFill="1" applyBorder="1" applyAlignment="1" applyProtection="1">
      <alignment vertical="center" wrapText="1"/>
      <protection hidden="1"/>
    </xf>
    <xf numFmtId="9" fontId="32" fillId="0" borderId="5" xfId="1" applyFont="1" applyFill="1" applyBorder="1" applyAlignment="1" applyProtection="1">
      <alignment vertical="center" wrapText="1"/>
      <protection hidden="1"/>
    </xf>
    <xf numFmtId="14" fontId="32" fillId="0" borderId="5" xfId="1" applyNumberFormat="1" applyFont="1" applyFill="1" applyBorder="1" applyAlignment="1" applyProtection="1">
      <alignment vertical="center" wrapText="1"/>
      <protection hidden="1"/>
    </xf>
    <xf numFmtId="14" fontId="38" fillId="2" borderId="2" xfId="0" applyNumberFormat="1" applyFont="1" applyFill="1" applyBorder="1" applyAlignment="1">
      <alignment horizontal="justify" vertical="center" wrapText="1"/>
    </xf>
    <xf numFmtId="14" fontId="38" fillId="2" borderId="2" xfId="0" applyNumberFormat="1" applyFont="1" applyFill="1" applyBorder="1" applyAlignment="1">
      <alignment horizontal="center" vertical="center" wrapText="1"/>
    </xf>
    <xf numFmtId="0" fontId="32" fillId="0" borderId="2" xfId="0" applyFont="1" applyFill="1" applyBorder="1" applyAlignment="1" applyProtection="1">
      <alignment horizontal="left" vertical="center" wrapText="1"/>
      <protection locked="0"/>
    </xf>
    <xf numFmtId="0" fontId="32" fillId="0" borderId="2" xfId="0" applyFont="1" applyBorder="1" applyAlignment="1" applyProtection="1">
      <alignment horizontal="justify" vertical="center" wrapText="1"/>
      <protection locked="0"/>
    </xf>
    <xf numFmtId="0" fontId="19" fillId="0" borderId="2" xfId="0" applyFont="1" applyBorder="1" applyAlignment="1" applyProtection="1">
      <alignment horizontal="justify" vertical="top" wrapText="1"/>
      <protection locked="0"/>
    </xf>
    <xf numFmtId="9" fontId="32" fillId="0" borderId="4" xfId="1" applyFont="1" applyFill="1" applyBorder="1" applyAlignment="1" applyProtection="1">
      <alignment vertical="center" wrapText="1"/>
      <protection hidden="1"/>
    </xf>
    <xf numFmtId="14" fontId="32" fillId="0" borderId="4" xfId="1" applyNumberFormat="1" applyFont="1" applyFill="1" applyBorder="1" applyAlignment="1" applyProtection="1">
      <alignment vertical="center" wrapText="1"/>
      <protection hidden="1"/>
    </xf>
    <xf numFmtId="9" fontId="33" fillId="0" borderId="2" xfId="1" applyFont="1" applyFill="1" applyBorder="1" applyAlignment="1" applyProtection="1">
      <alignment vertical="center" wrapText="1"/>
      <protection hidden="1"/>
    </xf>
    <xf numFmtId="14" fontId="32" fillId="0" borderId="5" xfId="1" applyNumberFormat="1" applyFont="1" applyFill="1" applyBorder="1" applyAlignment="1" applyProtection="1">
      <alignment horizontal="center" vertical="center" wrapText="1"/>
      <protection hidden="1"/>
    </xf>
    <xf numFmtId="0" fontId="32" fillId="0" borderId="2" xfId="0" applyFont="1" applyBorder="1" applyAlignment="1" applyProtection="1">
      <alignment horizontal="justify" vertical="top" wrapText="1"/>
      <protection locked="0"/>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0" fontId="19" fillId="0" borderId="2" xfId="0" applyFont="1" applyBorder="1" applyAlignment="1" applyProtection="1">
      <alignment horizontal="justify" vertical="top" wrapText="1"/>
      <protection locked="0"/>
    </xf>
    <xf numFmtId="0" fontId="32" fillId="0" borderId="2" xfId="0" applyFont="1" applyBorder="1" applyAlignment="1" applyProtection="1">
      <alignment horizontal="justify" vertical="top" wrapText="1"/>
      <protection locked="0"/>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9" fontId="33" fillId="0" borderId="5" xfId="1" applyFont="1" applyFill="1" applyBorder="1" applyAlignment="1" applyProtection="1">
      <alignment vertical="center" wrapText="1"/>
      <protection hidden="1"/>
    </xf>
    <xf numFmtId="0" fontId="19" fillId="2" borderId="12" xfId="2" applyFont="1" applyFill="1" applyBorder="1" applyAlignment="1" applyProtection="1">
      <alignment horizontal="left" vertical="top" wrapText="1"/>
    </xf>
    <xf numFmtId="0" fontId="19" fillId="2" borderId="0" xfId="2" applyFont="1" applyFill="1" applyBorder="1" applyAlignment="1" applyProtection="1">
      <alignment horizontal="left" vertical="top" wrapText="1"/>
    </xf>
    <xf numFmtId="0" fontId="19" fillId="2" borderId="13" xfId="2" applyFont="1" applyFill="1" applyBorder="1" applyAlignment="1" applyProtection="1">
      <alignment horizontal="left" vertical="top" wrapText="1"/>
    </xf>
    <xf numFmtId="0" fontId="22" fillId="9" borderId="34" xfId="2" applyFont="1" applyFill="1" applyBorder="1" applyAlignment="1" applyProtection="1">
      <alignment horizontal="center" vertical="center" wrapText="1"/>
    </xf>
    <xf numFmtId="0" fontId="22" fillId="9" borderId="35" xfId="2" applyFont="1" applyFill="1" applyBorder="1" applyAlignment="1" applyProtection="1">
      <alignment horizontal="center" vertical="center" wrapText="1"/>
    </xf>
    <xf numFmtId="0" fontId="22" fillId="9" borderId="36" xfId="2" applyFont="1" applyFill="1" applyBorder="1" applyAlignment="1" applyProtection="1">
      <alignment horizontal="center" vertical="center" wrapText="1"/>
    </xf>
    <xf numFmtId="0" fontId="37" fillId="2" borderId="37" xfId="2" quotePrefix="1" applyFont="1" applyFill="1" applyBorder="1" applyAlignment="1" applyProtection="1">
      <alignment horizontal="justify" vertical="center" wrapText="1"/>
    </xf>
    <xf numFmtId="0" fontId="37" fillId="2" borderId="38" xfId="2" quotePrefix="1" applyFont="1" applyFill="1" applyBorder="1" applyAlignment="1" applyProtection="1">
      <alignment horizontal="justify" vertical="center" wrapText="1"/>
    </xf>
    <xf numFmtId="0" fontId="37" fillId="2" borderId="39" xfId="2" quotePrefix="1" applyFont="1" applyFill="1" applyBorder="1" applyAlignment="1" applyProtection="1">
      <alignment horizontal="justify" vertical="center" wrapText="1"/>
    </xf>
    <xf numFmtId="0" fontId="19" fillId="2" borderId="40" xfId="2" quotePrefix="1" applyFont="1" applyFill="1" applyBorder="1" applyAlignment="1" applyProtection="1">
      <alignment horizontal="justify" vertical="center" wrapText="1"/>
    </xf>
    <xf numFmtId="0" fontId="19" fillId="2" borderId="41" xfId="2" quotePrefix="1" applyFont="1" applyFill="1" applyBorder="1" applyAlignment="1" applyProtection="1">
      <alignment horizontal="justify" vertical="center" wrapText="1"/>
    </xf>
    <xf numFmtId="0" fontId="19" fillId="2" borderId="42" xfId="2" quotePrefix="1" applyFont="1" applyFill="1" applyBorder="1" applyAlignment="1" applyProtection="1">
      <alignment horizontal="justify" vertical="center" wrapText="1"/>
    </xf>
    <xf numFmtId="0" fontId="19" fillId="0" borderId="12" xfId="2" quotePrefix="1" applyFont="1" applyBorder="1" applyAlignment="1" applyProtection="1">
      <alignment horizontal="justify" vertical="top" wrapText="1"/>
    </xf>
    <xf numFmtId="0" fontId="19" fillId="0" borderId="0" xfId="2" quotePrefix="1" applyFont="1" applyBorder="1" applyAlignment="1" applyProtection="1">
      <alignment horizontal="justify" vertical="top" wrapText="1"/>
    </xf>
    <xf numFmtId="0" fontId="19" fillId="0" borderId="13" xfId="2" quotePrefix="1" applyFont="1" applyBorder="1" applyAlignment="1" applyProtection="1">
      <alignment horizontal="justify" vertical="top" wrapText="1"/>
    </xf>
    <xf numFmtId="0" fontId="19" fillId="0" borderId="40" xfId="2" quotePrefix="1" applyFont="1" applyBorder="1" applyAlignment="1" applyProtection="1">
      <alignment horizontal="justify" vertical="center" wrapText="1"/>
    </xf>
    <xf numFmtId="0" fontId="19" fillId="0" borderId="41" xfId="2" quotePrefix="1" applyFont="1" applyBorder="1" applyAlignment="1" applyProtection="1">
      <alignment horizontal="justify" vertical="center" wrapText="1"/>
    </xf>
    <xf numFmtId="0" fontId="19" fillId="0" borderId="42" xfId="2" quotePrefix="1" applyFont="1" applyBorder="1" applyAlignment="1" applyProtection="1">
      <alignment horizontal="justify" vertical="center" wrapText="1"/>
    </xf>
    <xf numFmtId="9" fontId="32" fillId="0" borderId="4" xfId="1" applyFont="1" applyFill="1" applyBorder="1" applyAlignment="1" applyProtection="1">
      <alignment horizontal="center" vertical="center" wrapText="1"/>
      <protection hidden="1"/>
    </xf>
    <xf numFmtId="9" fontId="32" fillId="0" borderId="8" xfId="1" applyFont="1" applyFill="1" applyBorder="1" applyAlignment="1" applyProtection="1">
      <alignment horizontal="center" vertical="center" wrapText="1"/>
      <protection hidden="1"/>
    </xf>
    <xf numFmtId="9" fontId="32" fillId="0" borderId="5" xfId="1" applyFont="1" applyFill="1" applyBorder="1" applyAlignment="1" applyProtection="1">
      <alignment horizontal="center" vertical="center" wrapText="1"/>
      <protection hidden="1"/>
    </xf>
    <xf numFmtId="165" fontId="32" fillId="0" borderId="4" xfId="1" applyNumberFormat="1" applyFont="1" applyFill="1" applyBorder="1" applyAlignment="1" applyProtection="1">
      <alignment horizontal="center" vertical="center" wrapText="1"/>
      <protection hidden="1"/>
    </xf>
    <xf numFmtId="165" fontId="32" fillId="0" borderId="8" xfId="1" applyNumberFormat="1" applyFont="1" applyFill="1" applyBorder="1" applyAlignment="1" applyProtection="1">
      <alignment horizontal="center" vertical="center" wrapText="1"/>
      <protection hidden="1"/>
    </xf>
    <xf numFmtId="165" fontId="32" fillId="0" borderId="5" xfId="1" applyNumberFormat="1" applyFont="1" applyFill="1" applyBorder="1" applyAlignment="1" applyProtection="1">
      <alignment horizontal="center" vertical="center" wrapText="1"/>
      <protection hidden="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0" fontId="19" fillId="0" borderId="4" xfId="0" applyFont="1" applyBorder="1" applyAlignment="1" applyProtection="1">
      <alignment horizontal="center" vertical="top" wrapText="1"/>
      <protection locked="0"/>
    </xf>
    <xf numFmtId="0" fontId="19" fillId="0" borderId="8" xfId="0" applyFont="1" applyBorder="1" applyAlignment="1" applyProtection="1">
      <alignment horizontal="center" vertical="top" wrapText="1"/>
      <protection locked="0"/>
    </xf>
    <xf numFmtId="0" fontId="19" fillId="0" borderId="5" xfId="0" applyFont="1" applyBorder="1" applyAlignment="1" applyProtection="1">
      <alignment horizontal="center" vertical="top" wrapText="1"/>
      <protection locked="0"/>
    </xf>
    <xf numFmtId="9" fontId="32" fillId="0" borderId="2" xfId="1" applyFont="1" applyFill="1" applyBorder="1" applyAlignment="1" applyProtection="1">
      <alignment horizontal="center" vertical="center" wrapText="1"/>
      <protection hidden="1"/>
    </xf>
    <xf numFmtId="14" fontId="32" fillId="0" borderId="2" xfId="1" applyNumberFormat="1" applyFont="1" applyFill="1" applyBorder="1" applyAlignment="1" applyProtection="1">
      <alignment horizontal="center" vertical="center" wrapText="1"/>
      <protection hidden="1"/>
    </xf>
    <xf numFmtId="14" fontId="38" fillId="2" borderId="2" xfId="0" applyNumberFormat="1" applyFont="1" applyFill="1" applyBorder="1" applyAlignment="1">
      <alignment horizontal="center" vertical="center" wrapText="1"/>
    </xf>
    <xf numFmtId="9" fontId="33" fillId="0" borderId="5" xfId="1" applyFont="1" applyFill="1" applyBorder="1" applyAlignment="1" applyProtection="1">
      <alignment horizontal="center" vertical="center" wrapText="1"/>
      <protection hidden="1"/>
    </xf>
    <xf numFmtId="14" fontId="32" fillId="0" borderId="4" xfId="1" applyNumberFormat="1" applyFont="1" applyFill="1" applyBorder="1" applyAlignment="1" applyProtection="1">
      <alignment horizontal="center" vertical="center" wrapText="1"/>
      <protection hidden="1"/>
    </xf>
    <xf numFmtId="14" fontId="32" fillId="2" borderId="2" xfId="1" applyNumberFormat="1" applyFont="1" applyFill="1" applyBorder="1" applyAlignment="1" applyProtection="1">
      <alignment horizontal="center" vertical="center" wrapText="1"/>
      <protection hidden="1"/>
    </xf>
    <xf numFmtId="9" fontId="32" fillId="2" borderId="2" xfId="1" applyFont="1" applyFill="1" applyBorder="1" applyAlignment="1" applyProtection="1">
      <alignment horizontal="center" vertical="center" wrapText="1"/>
      <protection hidden="1"/>
    </xf>
    <xf numFmtId="0" fontId="33" fillId="11" borderId="4" xfId="0" applyFont="1" applyFill="1" applyBorder="1" applyAlignment="1">
      <alignment horizontal="center" vertical="center" wrapText="1"/>
    </xf>
    <xf numFmtId="0" fontId="33" fillId="11" borderId="5" xfId="0" applyFont="1" applyFill="1" applyBorder="1" applyAlignment="1">
      <alignment horizontal="center" vertical="center" wrapText="1"/>
    </xf>
    <xf numFmtId="14" fontId="19" fillId="0" borderId="2" xfId="1" applyNumberFormat="1" applyFont="1" applyFill="1" applyBorder="1" applyAlignment="1" applyProtection="1">
      <alignment horizontal="center" vertical="center" wrapText="1"/>
      <protection hidden="1"/>
    </xf>
    <xf numFmtId="9" fontId="19" fillId="0" borderId="2"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justify" vertical="center" wrapText="1"/>
      <protection hidden="1"/>
    </xf>
    <xf numFmtId="9" fontId="33" fillId="0" borderId="4" xfId="1" applyFont="1" applyFill="1" applyBorder="1" applyAlignment="1" applyProtection="1">
      <alignment horizontal="center" vertical="center" wrapText="1"/>
    </xf>
    <xf numFmtId="9" fontId="33" fillId="0" borderId="8" xfId="1" applyFont="1" applyFill="1" applyBorder="1" applyAlignment="1" applyProtection="1">
      <alignment horizontal="center" vertical="center" wrapText="1"/>
    </xf>
    <xf numFmtId="9" fontId="33" fillId="0" borderId="5" xfId="1" applyFont="1" applyFill="1" applyBorder="1" applyAlignment="1" applyProtection="1">
      <alignment horizontal="center" vertical="center" wrapText="1"/>
    </xf>
    <xf numFmtId="0" fontId="33" fillId="0" borderId="4"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5" xfId="0" applyFont="1" applyBorder="1" applyAlignment="1" applyProtection="1">
      <alignment horizontal="center" vertical="center"/>
    </xf>
    <xf numFmtId="14" fontId="32" fillId="0" borderId="8" xfId="1" applyNumberFormat="1" applyFont="1" applyFill="1" applyBorder="1" applyAlignment="1" applyProtection="1">
      <alignment horizontal="center" vertical="center" wrapText="1"/>
      <protection hidden="1"/>
    </xf>
    <xf numFmtId="14" fontId="32" fillId="0" borderId="5" xfId="1" applyNumberFormat="1" applyFont="1" applyFill="1" applyBorder="1" applyAlignment="1" applyProtection="1">
      <alignment horizontal="center" vertical="center" wrapText="1"/>
      <protection hidden="1"/>
    </xf>
    <xf numFmtId="9" fontId="32" fillId="2" borderId="2" xfId="0" applyNumberFormat="1"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21" fillId="0" borderId="5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6" xfId="0" applyFont="1" applyBorder="1" applyAlignment="1">
      <alignment horizontal="center" vertical="center" wrapText="1"/>
    </xf>
    <xf numFmtId="9" fontId="33" fillId="0" borderId="2" xfId="1" applyFont="1" applyFill="1" applyBorder="1" applyAlignment="1" applyProtection="1">
      <alignment horizontal="center" vertical="center" wrapText="1"/>
    </xf>
    <xf numFmtId="14" fontId="38" fillId="2" borderId="4" xfId="0" applyNumberFormat="1" applyFont="1" applyFill="1" applyBorder="1" applyAlignment="1">
      <alignment horizontal="center" vertical="center" wrapText="1"/>
    </xf>
    <xf numFmtId="14" fontId="38" fillId="2" borderId="8" xfId="0" applyNumberFormat="1" applyFont="1" applyFill="1" applyBorder="1" applyAlignment="1">
      <alignment horizontal="center" vertical="center" wrapText="1"/>
    </xf>
    <xf numFmtId="14" fontId="38" fillId="2" borderId="5" xfId="0" applyNumberFormat="1" applyFont="1" applyFill="1" applyBorder="1" applyAlignment="1">
      <alignment horizontal="center" vertical="center" wrapText="1"/>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2" fillId="0" borderId="64" xfId="0" applyFont="1" applyBorder="1" applyAlignment="1">
      <alignment horizontal="left" vertical="center"/>
    </xf>
    <xf numFmtId="0" fontId="22" fillId="0" borderId="62" xfId="0" applyFont="1" applyBorder="1" applyAlignment="1">
      <alignment horizontal="left" vertical="center"/>
    </xf>
    <xf numFmtId="0" fontId="22" fillId="0" borderId="65" xfId="0" applyFont="1" applyBorder="1" applyAlignment="1">
      <alignment horizontal="left" vertical="center"/>
    </xf>
    <xf numFmtId="0" fontId="22" fillId="0" borderId="63" xfId="0" applyFont="1" applyBorder="1" applyAlignment="1">
      <alignment horizontal="left" vertical="center"/>
    </xf>
    <xf numFmtId="0" fontId="32" fillId="0" borderId="4"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3" fillId="0" borderId="4" xfId="0" applyFont="1" applyBorder="1" applyAlignment="1" applyProtection="1">
      <alignment horizontal="center" vertical="top"/>
    </xf>
    <xf numFmtId="0" fontId="33" fillId="0" borderId="8" xfId="0" applyFont="1" applyBorder="1" applyAlignment="1" applyProtection="1">
      <alignment horizontal="center" vertical="top"/>
    </xf>
    <xf numFmtId="0" fontId="33" fillId="0" borderId="5" xfId="0" applyFont="1" applyBorder="1" applyAlignment="1" applyProtection="1">
      <alignment horizontal="center" vertical="top"/>
    </xf>
    <xf numFmtId="9" fontId="32" fillId="2" borderId="4" xfId="0" applyNumberFormat="1" applyFont="1" applyFill="1" applyBorder="1" applyAlignment="1" applyProtection="1">
      <alignment horizontal="center" vertical="center"/>
    </xf>
    <xf numFmtId="9" fontId="32" fillId="2" borderId="8" xfId="0" applyNumberFormat="1" applyFont="1" applyFill="1" applyBorder="1" applyAlignment="1" applyProtection="1">
      <alignment horizontal="center" vertical="center"/>
    </xf>
    <xf numFmtId="9" fontId="32" fillId="2" borderId="5" xfId="0" applyNumberFormat="1" applyFont="1" applyFill="1" applyBorder="1" applyAlignment="1" applyProtection="1">
      <alignment horizontal="center" vertical="center"/>
    </xf>
    <xf numFmtId="0" fontId="32" fillId="0" borderId="4" xfId="0" applyFont="1" applyBorder="1" applyAlignment="1" applyProtection="1">
      <alignment horizontal="center" vertical="top"/>
    </xf>
    <xf numFmtId="0" fontId="32" fillId="0" borderId="8" xfId="0" applyFont="1" applyBorder="1" applyAlignment="1" applyProtection="1">
      <alignment horizontal="center" vertical="top"/>
    </xf>
    <xf numFmtId="0" fontId="32" fillId="0" borderId="5" xfId="0" applyFont="1" applyBorder="1" applyAlignment="1" applyProtection="1">
      <alignment horizontal="center" vertical="top"/>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top" wrapText="1"/>
      <protection locked="0"/>
    </xf>
    <xf numFmtId="0" fontId="32" fillId="0" borderId="8" xfId="0" applyFont="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4" xfId="0" applyFont="1" applyBorder="1" applyAlignment="1" applyProtection="1">
      <alignment horizontal="center" vertical="top"/>
      <protection locked="0"/>
    </xf>
    <xf numFmtId="0" fontId="32" fillId="0" borderId="8" xfId="0" applyFont="1" applyBorder="1" applyAlignment="1" applyProtection="1">
      <alignment horizontal="center" vertical="top"/>
      <protection locked="0"/>
    </xf>
    <xf numFmtId="0" fontId="32" fillId="0" borderId="5" xfId="0" applyFont="1" applyBorder="1" applyAlignment="1" applyProtection="1">
      <alignment horizontal="center" vertical="top"/>
      <protection locked="0"/>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xf>
    <xf numFmtId="9" fontId="32" fillId="0" borderId="8" xfId="0" applyNumberFormat="1" applyFont="1" applyBorder="1" applyAlignment="1" applyProtection="1">
      <alignment horizontal="center" vertical="center" wrapText="1"/>
    </xf>
    <xf numFmtId="9" fontId="32" fillId="0" borderId="5" xfId="0" applyNumberFormat="1" applyFont="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9" fontId="32" fillId="0" borderId="8" xfId="0" applyNumberFormat="1" applyFont="1" applyBorder="1" applyAlignment="1" applyProtection="1">
      <alignment horizontal="center" vertical="center" wrapText="1"/>
      <protection locked="0"/>
    </xf>
    <xf numFmtId="9" fontId="32" fillId="0" borderId="5" xfId="0" applyNumberFormat="1"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3" fillId="11" borderId="2" xfId="0" applyFont="1" applyFill="1" applyBorder="1" applyAlignment="1">
      <alignment horizontal="center" vertical="center" wrapText="1"/>
    </xf>
    <xf numFmtId="0" fontId="33" fillId="11" borderId="8" xfId="0" applyFont="1" applyFill="1" applyBorder="1" applyAlignment="1" applyProtection="1">
      <alignment horizontal="center" vertical="center" wrapText="1"/>
    </xf>
    <xf numFmtId="0" fontId="33" fillId="11" borderId="5" xfId="0" applyFont="1" applyFill="1" applyBorder="1" applyAlignment="1" applyProtection="1">
      <alignment horizontal="center" vertical="center" wrapText="1"/>
    </xf>
    <xf numFmtId="0" fontId="33" fillId="11" borderId="9"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xf>
    <xf numFmtId="0" fontId="33" fillId="11" borderId="9" xfId="0" applyFont="1" applyFill="1" applyBorder="1" applyAlignment="1" applyProtection="1">
      <alignment horizontal="center" vertical="center"/>
    </xf>
    <xf numFmtId="0" fontId="33" fillId="11" borderId="2" xfId="0" applyFont="1" applyFill="1" applyBorder="1" applyAlignment="1" applyProtection="1">
      <alignment horizontal="center" vertical="center" wrapText="1"/>
    </xf>
    <xf numFmtId="0" fontId="33" fillId="11" borderId="2" xfId="0" applyFont="1" applyFill="1" applyBorder="1" applyAlignment="1" applyProtection="1">
      <alignment horizontal="center" vertical="center"/>
      <protection locked="0"/>
    </xf>
    <xf numFmtId="0" fontId="33" fillId="11" borderId="2" xfId="0" applyFont="1" applyFill="1" applyBorder="1" applyAlignment="1">
      <alignment horizontal="center" vertical="center"/>
    </xf>
    <xf numFmtId="0" fontId="33" fillId="11" borderId="4" xfId="0" applyFont="1" applyFill="1" applyBorder="1" applyAlignment="1">
      <alignment horizontal="center" vertical="center" textRotation="90" wrapText="1"/>
    </xf>
    <xf numFmtId="0" fontId="33" fillId="11" borderId="5"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xf>
    <xf numFmtId="0" fontId="33" fillId="11" borderId="5" xfId="0" applyFont="1" applyFill="1" applyBorder="1" applyAlignment="1">
      <alignment horizontal="center" vertical="center" textRotation="90"/>
    </xf>
    <xf numFmtId="0" fontId="33" fillId="11" borderId="4" xfId="0" applyFont="1" applyFill="1" applyBorder="1" applyAlignment="1">
      <alignment horizontal="center" vertical="center"/>
    </xf>
    <xf numFmtId="0" fontId="33" fillId="11" borderId="5" xfId="0" applyFont="1" applyFill="1" applyBorder="1" applyAlignment="1">
      <alignment horizontal="center" vertical="center"/>
    </xf>
    <xf numFmtId="0" fontId="33" fillId="11" borderId="8" xfId="0" applyFont="1" applyFill="1" applyBorder="1" applyAlignment="1">
      <alignment horizontal="center" vertical="center" textRotation="90" wrapText="1"/>
    </xf>
    <xf numFmtId="0" fontId="33" fillId="11" borderId="6" xfId="0" applyFont="1" applyFill="1" applyBorder="1" applyAlignment="1">
      <alignment horizontal="center" vertical="center"/>
    </xf>
    <xf numFmtId="0" fontId="33" fillId="11" borderId="10"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2" xfId="0" applyFont="1" applyFill="1" applyBorder="1" applyAlignment="1">
      <alignment horizontal="center" vertical="center" textRotation="90" wrapText="1"/>
    </xf>
    <xf numFmtId="0" fontId="33" fillId="11" borderId="46" xfId="0" applyFont="1" applyFill="1" applyBorder="1" applyAlignment="1">
      <alignment horizontal="center" vertical="center"/>
    </xf>
    <xf numFmtId="0" fontId="33" fillId="11" borderId="47" xfId="0" applyFont="1" applyFill="1" applyBorder="1" applyAlignment="1">
      <alignment horizontal="center" vertical="center"/>
    </xf>
    <xf numFmtId="0" fontId="33" fillId="15" borderId="4" xfId="0" applyFont="1" applyFill="1" applyBorder="1" applyAlignment="1">
      <alignment horizontal="center" vertical="center"/>
    </xf>
    <xf numFmtId="0" fontId="33" fillId="15" borderId="8" xfId="0" applyFont="1" applyFill="1" applyBorder="1" applyAlignment="1">
      <alignment horizontal="center" vertical="center"/>
    </xf>
    <xf numFmtId="0" fontId="33" fillId="15" borderId="5" xfId="0" applyFont="1" applyFill="1" applyBorder="1" applyAlignment="1">
      <alignment horizontal="center" vertical="center"/>
    </xf>
    <xf numFmtId="0" fontId="32" fillId="2" borderId="43" xfId="0" applyFont="1" applyFill="1" applyBorder="1" applyAlignment="1">
      <alignment horizontal="center"/>
    </xf>
    <xf numFmtId="0" fontId="32" fillId="2" borderId="53" xfId="0" applyFont="1" applyFill="1" applyBorder="1" applyAlignment="1">
      <alignment horizontal="center"/>
    </xf>
    <xf numFmtId="0" fontId="32" fillId="2" borderId="44" xfId="0" applyFont="1" applyFill="1" applyBorder="1" applyAlignment="1">
      <alignment horizontal="center"/>
    </xf>
    <xf numFmtId="0" fontId="32" fillId="2" borderId="24" xfId="0" applyFont="1" applyFill="1" applyBorder="1" applyAlignment="1">
      <alignment horizontal="center"/>
    </xf>
    <xf numFmtId="0" fontId="32" fillId="2" borderId="54" xfId="0" applyFont="1" applyFill="1" applyBorder="1" applyAlignment="1">
      <alignment horizontal="center"/>
    </xf>
    <xf numFmtId="0" fontId="32" fillId="2" borderId="20" xfId="0" applyFont="1" applyFill="1" applyBorder="1" applyAlignment="1">
      <alignment horizontal="center"/>
    </xf>
    <xf numFmtId="0" fontId="32" fillId="2" borderId="26" xfId="0" applyFont="1" applyFill="1" applyBorder="1" applyAlignment="1">
      <alignment horizontal="center"/>
    </xf>
    <xf numFmtId="0" fontId="32" fillId="2" borderId="55" xfId="0" applyFont="1" applyFill="1" applyBorder="1" applyAlignment="1">
      <alignment horizontal="center"/>
    </xf>
    <xf numFmtId="0" fontId="32" fillId="2" borderId="27" xfId="0" applyFont="1" applyFill="1" applyBorder="1" applyAlignment="1">
      <alignment horizontal="center"/>
    </xf>
    <xf numFmtId="0" fontId="33" fillId="11" borderId="48" xfId="0" applyFont="1" applyFill="1" applyBorder="1" applyAlignment="1">
      <alignment horizontal="center" vertical="center"/>
    </xf>
    <xf numFmtId="0" fontId="33" fillId="11" borderId="66" xfId="0" applyFont="1" applyFill="1" applyBorder="1" applyAlignment="1">
      <alignment horizontal="center" vertical="center" wrapText="1"/>
    </xf>
    <xf numFmtId="0" fontId="33" fillId="11" borderId="67"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11" borderId="19" xfId="0" applyFont="1" applyFill="1" applyBorder="1" applyAlignment="1">
      <alignment horizontal="center" vertical="center" wrapText="1"/>
    </xf>
    <xf numFmtId="0" fontId="33" fillId="11" borderId="50" xfId="0" applyFont="1" applyFill="1" applyBorder="1" applyAlignment="1">
      <alignment horizontal="center" vertical="center" wrapText="1"/>
    </xf>
    <xf numFmtId="0" fontId="32" fillId="0" borderId="4" xfId="0" applyFont="1" applyFill="1" applyBorder="1" applyAlignment="1" applyProtection="1">
      <alignment horizontal="center" vertical="top" wrapText="1"/>
      <protection locked="0"/>
    </xf>
    <xf numFmtId="0" fontId="32" fillId="0" borderId="8" xfId="0" applyFont="1" applyFill="1" applyBorder="1" applyAlignment="1" applyProtection="1">
      <alignment horizontal="center" vertical="top" wrapText="1"/>
      <protection locked="0"/>
    </xf>
    <xf numFmtId="0" fontId="32" fillId="0" borderId="5" xfId="0" applyFont="1" applyFill="1" applyBorder="1" applyAlignment="1" applyProtection="1">
      <alignment horizontal="center" vertical="top" wrapText="1"/>
      <protection locked="0"/>
    </xf>
    <xf numFmtId="0" fontId="19" fillId="2" borderId="4" xfId="0" applyFont="1" applyFill="1" applyBorder="1" applyAlignment="1" applyProtection="1">
      <alignment horizontal="center" vertical="top" wrapText="1"/>
      <protection locked="0"/>
    </xf>
    <xf numFmtId="0" fontId="19" fillId="2" borderId="8" xfId="0" applyFont="1" applyFill="1" applyBorder="1" applyAlignment="1" applyProtection="1">
      <alignment horizontal="center" vertical="top" wrapText="1"/>
      <protection locked="0"/>
    </xf>
    <xf numFmtId="0" fontId="19" fillId="2" borderId="5" xfId="0" applyFont="1" applyFill="1" applyBorder="1" applyAlignment="1" applyProtection="1">
      <alignment horizontal="center" vertical="top" wrapText="1"/>
      <protection locked="0"/>
    </xf>
    <xf numFmtId="0" fontId="32" fillId="0" borderId="4" xfId="0" applyFont="1" applyBorder="1" applyAlignment="1" applyProtection="1">
      <alignment horizontal="justify" vertical="center" wrapText="1"/>
      <protection locked="0"/>
    </xf>
    <xf numFmtId="0" fontId="32" fillId="0" borderId="8" xfId="0" applyFont="1" applyBorder="1" applyAlignment="1" applyProtection="1">
      <alignment horizontal="justify" vertical="center" wrapText="1"/>
      <protection locked="0"/>
    </xf>
    <xf numFmtId="0" fontId="32" fillId="0" borderId="5" xfId="0" applyFont="1" applyBorder="1" applyAlignment="1" applyProtection="1">
      <alignment horizontal="justify" vertical="center" wrapText="1"/>
      <protection locked="0"/>
    </xf>
    <xf numFmtId="0" fontId="32" fillId="2" borderId="4" xfId="0" applyFont="1" applyFill="1" applyBorder="1" applyAlignment="1" applyProtection="1">
      <alignment horizontal="center" vertical="top" wrapText="1"/>
      <protection locked="0"/>
    </xf>
    <xf numFmtId="0" fontId="32" fillId="2" borderId="8" xfId="0" applyFont="1" applyFill="1" applyBorder="1" applyAlignment="1" applyProtection="1">
      <alignment horizontal="center" vertical="top" wrapText="1"/>
      <protection locked="0"/>
    </xf>
    <xf numFmtId="0" fontId="32" fillId="2" borderId="5" xfId="0" applyFont="1" applyFill="1" applyBorder="1" applyAlignment="1" applyProtection="1">
      <alignment horizontal="center" vertical="top" wrapText="1"/>
      <protection locked="0"/>
    </xf>
    <xf numFmtId="0" fontId="32" fillId="0" borderId="4" xfId="0" applyFont="1" applyBorder="1" applyAlignment="1" applyProtection="1">
      <alignment horizontal="center" vertical="center"/>
    </xf>
    <xf numFmtId="0" fontId="32" fillId="0" borderId="5" xfId="0" applyFont="1" applyBorder="1" applyAlignment="1" applyProtection="1">
      <alignment horizontal="center" vertical="center"/>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10" borderId="33" xfId="0" applyFont="1" applyFill="1" applyBorder="1" applyAlignment="1">
      <alignment horizontal="center" vertical="center" wrapText="1" readingOrder="1"/>
    </xf>
    <xf numFmtId="0" fontId="11" fillId="2" borderId="0" xfId="0" applyFont="1" applyFill="1" applyBorder="1" applyAlignment="1">
      <alignment horizontal="justify" vertical="center" wrapText="1"/>
    </xf>
    <xf numFmtId="0" fontId="13" fillId="10" borderId="30" xfId="0" applyFont="1" applyFill="1" applyBorder="1" applyAlignment="1">
      <alignment horizontal="center" vertical="center" wrapText="1" readingOrder="1"/>
    </xf>
    <xf numFmtId="0" fontId="13" fillId="10" borderId="31" xfId="0" applyFont="1" applyFill="1" applyBorder="1" applyAlignment="1">
      <alignment horizontal="center" vertical="center" wrapText="1" readingOrder="1"/>
    </xf>
    <xf numFmtId="0" fontId="13" fillId="2" borderId="28" xfId="0" applyFont="1" applyFill="1" applyBorder="1" applyAlignment="1">
      <alignment horizontal="center" vertical="center" wrapText="1" readingOrder="1"/>
    </xf>
    <xf numFmtId="0" fontId="13" fillId="2" borderId="24"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3" fillId="16" borderId="24" xfId="0" applyFont="1" applyFill="1" applyBorder="1" applyAlignment="1">
      <alignment horizontal="center" vertical="center" wrapText="1" readingOrder="1"/>
    </xf>
    <xf numFmtId="0" fontId="13" fillId="16" borderId="26" xfId="0" applyFont="1" applyFill="1" applyBorder="1" applyAlignment="1">
      <alignment horizontal="center" vertical="center" wrapText="1" readingOrder="1"/>
    </xf>
    <xf numFmtId="0" fontId="13" fillId="16" borderId="20" xfId="0" applyFont="1" applyFill="1" applyBorder="1" applyAlignment="1">
      <alignment horizontal="center" vertical="center" wrapText="1" readingOrder="1"/>
    </xf>
    <xf numFmtId="0" fontId="13" fillId="16" borderId="27" xfId="0" applyFont="1" applyFill="1" applyBorder="1" applyAlignment="1">
      <alignment horizontal="center" vertical="center" wrapText="1" readingOrder="1"/>
    </xf>
    <xf numFmtId="0" fontId="10" fillId="0" borderId="0" xfId="0" applyFont="1" applyAlignment="1">
      <alignment horizontal="center" vertical="center"/>
    </xf>
    <xf numFmtId="0" fontId="40" fillId="0" borderId="0" xfId="0" applyFont="1" applyAlignment="1">
      <alignment horizontal="center" vertical="center"/>
    </xf>
    <xf numFmtId="0" fontId="32" fillId="0" borderId="4"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cellXfs>
  <cellStyles count="7">
    <cellStyle name="Millares 2" xfId="6"/>
    <cellStyle name="Normal" xfId="0" builtinId="0"/>
    <cellStyle name="Normal - Style1 2" xfId="2"/>
    <cellStyle name="Normal 2" xfId="4"/>
    <cellStyle name="Normal 2 2" xfId="3"/>
    <cellStyle name="Normal 3" xfId="5"/>
    <cellStyle name="Porcentaje" xfId="1" builtinId="5"/>
  </cellStyles>
  <dxfs count="1495">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Arial Narrow"/>
        <scheme val="none"/>
      </font>
      <fill>
        <patternFill patternType="none">
          <fgColor indexed="64"/>
          <bgColor indexed="65"/>
        </patternFill>
      </fill>
      <alignment horizontal="general" vertical="center" textRotation="0" wrapText="0" indent="0" justifyLastLine="0" shrinkToFit="0" readingOrder="0"/>
    </dxf>
    <dxf>
      <font>
        <sz val="20"/>
      </font>
    </dxf>
    <dxf>
      <font>
        <sz val="20"/>
      </font>
    </dxf>
    <dxf>
      <font>
        <sz val="20"/>
      </font>
    </dxf>
    <dxf>
      <font>
        <sz val="20"/>
      </font>
    </dxf>
    <dxf>
      <font>
        <sz val="20"/>
      </font>
    </dxf>
    <dxf>
      <font>
        <sz val="20"/>
      </font>
    </dxf>
    <dxf>
      <font>
        <sz val="10"/>
      </font>
    </dxf>
    <dxf>
      <font>
        <sz val="10"/>
      </font>
    </dxf>
    <dxf>
      <font>
        <sz val="10"/>
      </font>
    </dxf>
    <dxf>
      <font>
        <sz val="10"/>
      </font>
    </dxf>
    <dxf>
      <font>
        <sz val="10"/>
      </font>
    </dxf>
    <dxf>
      <font>
        <sz val="10"/>
      </font>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381000</xdr:colOff>
      <xdr:row>0</xdr:row>
      <xdr:rowOff>0</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ULTORIAS%202021/CAJA%20DE%20LA%20VIVIENDA%20POPULAR/PAAC/RIESGOS/PUBLICACION%20DEFINITIVA%202021/FICHAS%202021/208-PLA-Ft-73-74-75%20Riesgos%20GF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20Windows/Descargas/208-PLA-Ft-78%20Mapa%20de%20Riesgos%20de%20Gesti&#243;n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208-PLA-Ft-78 Mapa Gestión"/>
      <sheetName val="FORMULAS"/>
      <sheetName val="Tabla Valoración controles"/>
      <sheetName val="Tabla probabilidad"/>
      <sheetName val="Tabla Impacto"/>
      <sheetName val="Opciones Tratamiento"/>
      <sheetName val="Hoja1"/>
    </sheetNames>
    <sheetDataSet>
      <sheetData sheetId="0"/>
      <sheetData sheetId="1">
        <row r="15">
          <cell r="U15" t="str">
            <v>Preventivo</v>
          </cell>
        </row>
        <row r="16">
          <cell r="U16" t="str">
            <v>Detectivo</v>
          </cell>
        </row>
        <row r="17">
          <cell r="U17" t="str">
            <v>Tipo Control</v>
          </cell>
        </row>
        <row r="21">
          <cell r="U21" t="str">
            <v>Preventivo</v>
          </cell>
        </row>
        <row r="51">
          <cell r="U51" t="str">
            <v>Preventivo</v>
          </cell>
        </row>
        <row r="52">
          <cell r="U52" t="str">
            <v>Detectivo</v>
          </cell>
        </row>
        <row r="53">
          <cell r="U53" t="str">
            <v>Preventivo</v>
          </cell>
        </row>
        <row r="57">
          <cell r="U57" t="str">
            <v>Preventivo</v>
          </cell>
        </row>
      </sheetData>
      <sheetData sheetId="2">
        <row r="10">
          <cell r="A10" t="str">
            <v>Tipo Control</v>
          </cell>
        </row>
        <row r="15">
          <cell r="A15" t="str">
            <v>Tipo Control</v>
          </cell>
          <cell r="B15"/>
        </row>
        <row r="16">
          <cell r="A16" t="str">
            <v>Preventivo</v>
          </cell>
          <cell r="B16" t="str">
            <v>Probabilidad</v>
          </cell>
        </row>
        <row r="17">
          <cell r="A17" t="str">
            <v>Detectivo</v>
          </cell>
          <cell r="B17" t="str">
            <v>Probabilidad</v>
          </cell>
        </row>
        <row r="18">
          <cell r="A18" t="str">
            <v>Correctivo</v>
          </cell>
          <cell r="B18" t="str">
            <v>Impacto</v>
          </cell>
        </row>
      </sheetData>
      <sheetData sheetId="3">
        <row r="4">
          <cell r="D4" t="str">
            <v>Preventivo</v>
          </cell>
          <cell r="F4">
            <v>0.25</v>
          </cell>
        </row>
        <row r="5">
          <cell r="D5" t="str">
            <v>Detectivo</v>
          </cell>
          <cell r="F5">
            <v>0.15</v>
          </cell>
        </row>
        <row r="6">
          <cell r="F6">
            <v>0.1</v>
          </cell>
        </row>
        <row r="7">
          <cell r="D7" t="str">
            <v>Automático</v>
          </cell>
          <cell r="F7">
            <v>0.25</v>
          </cell>
        </row>
        <row r="8">
          <cell r="F8">
            <v>0.15</v>
          </cell>
        </row>
        <row r="9">
          <cell r="D9" t="str">
            <v>Documentado</v>
          </cell>
          <cell r="F9"/>
        </row>
        <row r="10">
          <cell r="F10"/>
        </row>
        <row r="13">
          <cell r="D13" t="str">
            <v>Con Registro</v>
          </cell>
          <cell r="F13"/>
        </row>
        <row r="14">
          <cell r="F14"/>
        </row>
      </sheetData>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12">
    <format dxfId="15">
      <pivotArea type="all" dataOnly="0" outline="0" fieldPosition="0"/>
    </format>
    <format dxfId="14">
      <pivotArea field="0" type="button" dataOnly="0" labelOnly="1" outline="0" axis="axisRow" fieldPosition="0"/>
    </format>
    <format dxfId="13">
      <pivotArea field="1" type="button" dataOnly="0" labelOnly="1" outline="0" axis="axisRow" fieldPosition="1"/>
    </format>
    <format dxfId="12">
      <pivotArea dataOnly="0" labelOnly="1" outline="0" fieldPosition="0">
        <references count="1">
          <reference field="0" count="0"/>
        </references>
      </pivotArea>
    </format>
    <format dxfId="11">
      <pivotArea dataOnly="0" labelOnly="1" outline="0" fieldPosition="0">
        <references count="2">
          <reference field="0" count="1" selected="0">
            <x v="0"/>
          </reference>
          <reference field="1" count="5">
            <x v="0"/>
            <x v="6"/>
            <x v="7"/>
            <x v="8"/>
            <x v="9"/>
          </reference>
        </references>
      </pivotArea>
    </format>
    <format dxfId="10">
      <pivotArea dataOnly="0" labelOnly="1" outline="0" fieldPosition="0">
        <references count="2">
          <reference field="0" count="1" selected="0">
            <x v="1"/>
          </reference>
          <reference field="1" count="5">
            <x v="1"/>
            <x v="2"/>
            <x v="3"/>
            <x v="4"/>
            <x v="5"/>
          </reference>
        </references>
      </pivotArea>
    </format>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51"/>
  <sheetViews>
    <sheetView zoomScale="110" zoomScaleNormal="110" workbookViewId="0">
      <selection activeCell="B6" sqref="B6:E6"/>
    </sheetView>
  </sheetViews>
  <sheetFormatPr baseColWidth="10" defaultRowHeight="12.75" x14ac:dyDescent="0.2"/>
  <cols>
    <col min="1" max="1" width="2.85546875" style="52" customWidth="1"/>
    <col min="2" max="3" width="24.7109375" style="52" customWidth="1"/>
    <col min="4" max="4" width="63.85546875" style="52" customWidth="1"/>
    <col min="5" max="5" width="24.7109375" style="52" customWidth="1"/>
    <col min="6" max="16384" width="11.42578125" style="52"/>
  </cols>
  <sheetData>
    <row r="1" spans="2:5" ht="13.5" thickBot="1" x14ac:dyDescent="0.25"/>
    <row r="2" spans="2:5" ht="18" customHeight="1" x14ac:dyDescent="0.2">
      <c r="B2" s="173" t="s">
        <v>155</v>
      </c>
      <c r="C2" s="174"/>
      <c r="D2" s="174"/>
      <c r="E2" s="175"/>
    </row>
    <row r="3" spans="2:5" ht="45" customHeight="1" x14ac:dyDescent="0.2">
      <c r="B3" s="185" t="s">
        <v>260</v>
      </c>
      <c r="C3" s="186"/>
      <c r="D3" s="186"/>
      <c r="E3" s="187"/>
    </row>
    <row r="4" spans="2:5" x14ac:dyDescent="0.2">
      <c r="B4" s="176" t="s">
        <v>140</v>
      </c>
      <c r="C4" s="177"/>
      <c r="D4" s="177"/>
      <c r="E4" s="178"/>
    </row>
    <row r="5" spans="2:5" ht="30" customHeight="1" x14ac:dyDescent="0.2">
      <c r="B5" s="179" t="s">
        <v>261</v>
      </c>
      <c r="C5" s="180"/>
      <c r="D5" s="180"/>
      <c r="E5" s="181"/>
    </row>
    <row r="6" spans="2:5" ht="77.25" customHeight="1" x14ac:dyDescent="0.2">
      <c r="B6" s="182" t="s">
        <v>224</v>
      </c>
      <c r="C6" s="183"/>
      <c r="D6" s="183"/>
      <c r="E6" s="184"/>
    </row>
    <row r="7" spans="2:5" ht="12" customHeight="1" thickBot="1" x14ac:dyDescent="0.25">
      <c r="B7" s="83"/>
      <c r="C7" s="84"/>
      <c r="D7" s="84"/>
      <c r="E7" s="85"/>
    </row>
    <row r="8" spans="2:5" ht="31.5" customHeight="1" x14ac:dyDescent="0.2">
      <c r="B8" s="86"/>
      <c r="C8" s="92" t="s">
        <v>141</v>
      </c>
      <c r="D8" s="93" t="s">
        <v>146</v>
      </c>
      <c r="E8" s="87"/>
    </row>
    <row r="9" spans="2:5" ht="25.5" x14ac:dyDescent="0.2">
      <c r="B9" s="86"/>
      <c r="C9" s="94" t="s">
        <v>262</v>
      </c>
      <c r="D9" s="95" t="s">
        <v>219</v>
      </c>
      <c r="E9" s="87"/>
    </row>
    <row r="10" spans="2:5" ht="25.5" x14ac:dyDescent="0.2">
      <c r="B10" s="86"/>
      <c r="C10" s="94" t="s">
        <v>144</v>
      </c>
      <c r="D10" s="95" t="s">
        <v>220</v>
      </c>
      <c r="E10" s="87"/>
    </row>
    <row r="11" spans="2:5" ht="25.5" x14ac:dyDescent="0.2">
      <c r="B11" s="86"/>
      <c r="C11" s="94" t="s">
        <v>145</v>
      </c>
      <c r="D11" s="95" t="s">
        <v>221</v>
      </c>
      <c r="E11" s="87"/>
    </row>
    <row r="12" spans="2:5" ht="38.25" x14ac:dyDescent="0.2">
      <c r="B12" s="86"/>
      <c r="C12" s="94" t="s">
        <v>34</v>
      </c>
      <c r="D12" s="95" t="s">
        <v>222</v>
      </c>
      <c r="E12" s="87"/>
    </row>
    <row r="13" spans="2:5" ht="25.5" x14ac:dyDescent="0.2">
      <c r="B13" s="86"/>
      <c r="C13" s="96" t="s">
        <v>1</v>
      </c>
      <c r="D13" s="97" t="s">
        <v>147</v>
      </c>
      <c r="E13" s="87"/>
    </row>
    <row r="14" spans="2:5" ht="25.5" x14ac:dyDescent="0.2">
      <c r="B14" s="86"/>
      <c r="C14" s="96" t="s">
        <v>2</v>
      </c>
      <c r="D14" s="97" t="s">
        <v>148</v>
      </c>
      <c r="E14" s="87"/>
    </row>
    <row r="15" spans="2:5" ht="25.5" x14ac:dyDescent="0.2">
      <c r="B15" s="86"/>
      <c r="C15" s="96" t="s">
        <v>39</v>
      </c>
      <c r="D15" s="97" t="s">
        <v>149</v>
      </c>
      <c r="E15" s="87"/>
    </row>
    <row r="16" spans="2:5" ht="63.75" x14ac:dyDescent="0.2">
      <c r="B16" s="86"/>
      <c r="C16" s="96" t="s">
        <v>0</v>
      </c>
      <c r="D16" s="97" t="s">
        <v>263</v>
      </c>
      <c r="E16" s="87"/>
    </row>
    <row r="17" spans="2:5" ht="51" x14ac:dyDescent="0.2">
      <c r="B17" s="86"/>
      <c r="C17" s="96" t="s">
        <v>45</v>
      </c>
      <c r="D17" s="97" t="s">
        <v>264</v>
      </c>
      <c r="E17" s="87"/>
    </row>
    <row r="18" spans="2:5" ht="63.75" x14ac:dyDescent="0.2">
      <c r="B18" s="86"/>
      <c r="C18" s="96" t="s">
        <v>142</v>
      </c>
      <c r="D18" s="97" t="s">
        <v>265</v>
      </c>
      <c r="E18" s="87"/>
    </row>
    <row r="19" spans="2:5" ht="38.25" x14ac:dyDescent="0.2">
      <c r="B19" s="86"/>
      <c r="C19" s="96" t="s">
        <v>32</v>
      </c>
      <c r="D19" s="95" t="s">
        <v>235</v>
      </c>
      <c r="E19" s="87"/>
    </row>
    <row r="20" spans="2:5" ht="38.25" x14ac:dyDescent="0.2">
      <c r="B20" s="86"/>
      <c r="C20" s="96" t="s">
        <v>223</v>
      </c>
      <c r="D20" s="95" t="s">
        <v>236</v>
      </c>
      <c r="E20" s="87"/>
    </row>
    <row r="21" spans="2:5" ht="38.25" x14ac:dyDescent="0.2">
      <c r="B21" s="86"/>
      <c r="C21" s="96" t="s">
        <v>143</v>
      </c>
      <c r="D21" s="97" t="s">
        <v>266</v>
      </c>
      <c r="E21" s="87"/>
    </row>
    <row r="22" spans="2:5" ht="38.25" x14ac:dyDescent="0.2">
      <c r="B22" s="86"/>
      <c r="C22" s="96" t="s">
        <v>43</v>
      </c>
      <c r="D22" s="97" t="s">
        <v>231</v>
      </c>
      <c r="E22" s="87"/>
    </row>
    <row r="23" spans="2:5" ht="25.5" x14ac:dyDescent="0.2">
      <c r="B23" s="86"/>
      <c r="C23" s="96" t="s">
        <v>10</v>
      </c>
      <c r="D23" s="97" t="s">
        <v>267</v>
      </c>
      <c r="E23" s="87"/>
    </row>
    <row r="24" spans="2:5" ht="51" x14ac:dyDescent="0.2">
      <c r="B24" s="86"/>
      <c r="C24" s="96" t="s">
        <v>139</v>
      </c>
      <c r="D24" s="97" t="s">
        <v>225</v>
      </c>
      <c r="E24" s="87"/>
    </row>
    <row r="25" spans="2:5" ht="25.5" x14ac:dyDescent="0.2">
      <c r="B25" s="86"/>
      <c r="C25" s="96" t="s">
        <v>11</v>
      </c>
      <c r="D25" s="97" t="s">
        <v>237</v>
      </c>
      <c r="E25" s="87"/>
    </row>
    <row r="26" spans="2:5" ht="25.5" x14ac:dyDescent="0.2">
      <c r="B26" s="86"/>
      <c r="C26" s="96" t="s">
        <v>226</v>
      </c>
      <c r="D26" s="97" t="s">
        <v>268</v>
      </c>
      <c r="E26" s="87"/>
    </row>
    <row r="27" spans="2:5" ht="25.5" x14ac:dyDescent="0.2">
      <c r="B27" s="86"/>
      <c r="C27" s="96" t="s">
        <v>227</v>
      </c>
      <c r="D27" s="97" t="s">
        <v>269</v>
      </c>
      <c r="E27" s="87"/>
    </row>
    <row r="28" spans="2:5" ht="25.5" x14ac:dyDescent="0.2">
      <c r="B28" s="86"/>
      <c r="C28" s="96" t="s">
        <v>227</v>
      </c>
      <c r="D28" s="97" t="s">
        <v>269</v>
      </c>
      <c r="E28" s="87"/>
    </row>
    <row r="29" spans="2:5" ht="38.25" x14ac:dyDescent="0.2">
      <c r="B29" s="86"/>
      <c r="C29" s="96" t="s">
        <v>228</v>
      </c>
      <c r="D29" s="97" t="s">
        <v>270</v>
      </c>
      <c r="E29" s="87"/>
    </row>
    <row r="30" spans="2:5" ht="38.25" x14ac:dyDescent="0.2">
      <c r="B30" s="86"/>
      <c r="C30" s="96" t="s">
        <v>229</v>
      </c>
      <c r="D30" s="97" t="s">
        <v>271</v>
      </c>
      <c r="E30" s="87"/>
    </row>
    <row r="31" spans="2:5" ht="38.25" x14ac:dyDescent="0.2">
      <c r="B31" s="86"/>
      <c r="C31" s="96" t="s">
        <v>232</v>
      </c>
      <c r="D31" s="97" t="s">
        <v>272</v>
      </c>
      <c r="E31" s="87"/>
    </row>
    <row r="32" spans="2:5" ht="25.5" x14ac:dyDescent="0.2">
      <c r="B32" s="86"/>
      <c r="C32" s="96" t="s">
        <v>233</v>
      </c>
      <c r="D32" s="98" t="s">
        <v>238</v>
      </c>
      <c r="E32" s="87"/>
    </row>
    <row r="33" spans="2:5" ht="38.25" x14ac:dyDescent="0.2">
      <c r="B33" s="86"/>
      <c r="C33" s="96" t="s">
        <v>167</v>
      </c>
      <c r="D33" s="95" t="s">
        <v>239</v>
      </c>
      <c r="E33" s="87"/>
    </row>
    <row r="34" spans="2:5" ht="38.25" x14ac:dyDescent="0.2">
      <c r="B34" s="86"/>
      <c r="C34" s="96" t="s">
        <v>41</v>
      </c>
      <c r="D34" s="95" t="s">
        <v>240</v>
      </c>
      <c r="E34" s="87"/>
    </row>
    <row r="35" spans="2:5" ht="38.25" x14ac:dyDescent="0.2">
      <c r="B35" s="86"/>
      <c r="C35" s="96" t="s">
        <v>42</v>
      </c>
      <c r="D35" s="95" t="s">
        <v>241</v>
      </c>
      <c r="E35" s="87"/>
    </row>
    <row r="36" spans="2:5" ht="38.25" x14ac:dyDescent="0.2">
      <c r="B36" s="86"/>
      <c r="C36" s="96" t="s">
        <v>234</v>
      </c>
      <c r="D36" s="95" t="s">
        <v>242</v>
      </c>
      <c r="E36" s="87"/>
    </row>
    <row r="37" spans="2:5" ht="38.25" x14ac:dyDescent="0.2">
      <c r="B37" s="86"/>
      <c r="C37" s="96" t="s">
        <v>44</v>
      </c>
      <c r="D37" s="97" t="s">
        <v>243</v>
      </c>
      <c r="E37" s="87"/>
    </row>
    <row r="38" spans="2:5" ht="38.25" x14ac:dyDescent="0.2">
      <c r="B38" s="86"/>
      <c r="C38" s="96" t="s">
        <v>28</v>
      </c>
      <c r="D38" s="97" t="s">
        <v>273</v>
      </c>
      <c r="E38" s="87"/>
    </row>
    <row r="39" spans="2:5" ht="89.25" x14ac:dyDescent="0.2">
      <c r="B39" s="86"/>
      <c r="C39" s="96" t="s">
        <v>230</v>
      </c>
      <c r="D39" s="97" t="s">
        <v>274</v>
      </c>
      <c r="E39" s="87"/>
    </row>
    <row r="40" spans="2:5" ht="51" x14ac:dyDescent="0.2">
      <c r="B40" s="86"/>
      <c r="C40" s="99" t="s">
        <v>249</v>
      </c>
      <c r="D40" s="95" t="s">
        <v>245</v>
      </c>
      <c r="E40" s="87"/>
    </row>
    <row r="41" spans="2:5" ht="25.5" x14ac:dyDescent="0.2">
      <c r="B41" s="86"/>
      <c r="C41" s="99" t="s">
        <v>250</v>
      </c>
      <c r="D41" s="95" t="s">
        <v>246</v>
      </c>
      <c r="E41" s="87"/>
    </row>
    <row r="42" spans="2:5" ht="25.5" x14ac:dyDescent="0.2">
      <c r="B42" s="86"/>
      <c r="C42" s="99" t="s">
        <v>251</v>
      </c>
      <c r="D42" s="95" t="s">
        <v>247</v>
      </c>
      <c r="E42" s="87"/>
    </row>
    <row r="43" spans="2:5" ht="25.5" x14ac:dyDescent="0.2">
      <c r="B43" s="86"/>
      <c r="C43" s="99" t="s">
        <v>175</v>
      </c>
      <c r="D43" s="95" t="s">
        <v>244</v>
      </c>
      <c r="E43" s="87"/>
    </row>
    <row r="44" spans="2:5" ht="38.25" x14ac:dyDescent="0.2">
      <c r="B44" s="86"/>
      <c r="C44" s="99" t="s">
        <v>252</v>
      </c>
      <c r="D44" s="95" t="s">
        <v>248</v>
      </c>
      <c r="E44" s="87"/>
    </row>
    <row r="45" spans="2:5" ht="51" x14ac:dyDescent="0.2">
      <c r="B45" s="86"/>
      <c r="C45" s="96" t="s">
        <v>36</v>
      </c>
      <c r="D45" s="97" t="s">
        <v>275</v>
      </c>
      <c r="E45" s="87"/>
    </row>
    <row r="46" spans="2:5" ht="38.25" x14ac:dyDescent="0.2">
      <c r="B46" s="86"/>
      <c r="C46" s="100" t="s">
        <v>256</v>
      </c>
      <c r="D46" s="95" t="s">
        <v>257</v>
      </c>
      <c r="E46" s="87"/>
    </row>
    <row r="47" spans="2:5" ht="6.75" customHeight="1" thickBot="1" x14ac:dyDescent="0.25">
      <c r="B47" s="86"/>
      <c r="C47" s="101"/>
      <c r="D47" s="102"/>
      <c r="E47" s="87"/>
    </row>
    <row r="48" spans="2:5" x14ac:dyDescent="0.2">
      <c r="B48" s="86"/>
      <c r="C48" s="91"/>
      <c r="D48" s="91"/>
      <c r="E48" s="87"/>
    </row>
    <row r="49" spans="2:5" ht="20.25" customHeight="1" x14ac:dyDescent="0.2">
      <c r="B49" s="170" t="s">
        <v>258</v>
      </c>
      <c r="C49" s="171"/>
      <c r="D49" s="171"/>
      <c r="E49" s="172"/>
    </row>
    <row r="50" spans="2:5" ht="20.25" customHeight="1" x14ac:dyDescent="0.2">
      <c r="B50" s="170" t="s">
        <v>259</v>
      </c>
      <c r="C50" s="171"/>
      <c r="D50" s="171"/>
      <c r="E50" s="172"/>
    </row>
    <row r="51" spans="2:5" ht="6.75" customHeight="1" thickBot="1" x14ac:dyDescent="0.25">
      <c r="B51" s="88"/>
      <c r="C51" s="89"/>
      <c r="D51" s="89"/>
      <c r="E51" s="90"/>
    </row>
  </sheetData>
  <mergeCells count="7">
    <mergeCell ref="B49:E49"/>
    <mergeCell ref="B50:E50"/>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CY533"/>
  <sheetViews>
    <sheetView tabSelected="1" zoomScale="80" zoomScaleNormal="80" workbookViewId="0">
      <selection sqref="A1:G3"/>
    </sheetView>
  </sheetViews>
  <sheetFormatPr baseColWidth="10" defaultRowHeight="12.75" x14ac:dyDescent="0.2"/>
  <cols>
    <col min="1" max="1" width="7.42578125" style="52" customWidth="1"/>
    <col min="2" max="2" width="46" style="52" customWidth="1"/>
    <col min="3" max="3" width="51.7109375" style="52" customWidth="1"/>
    <col min="4" max="4" width="25" style="52" customWidth="1"/>
    <col min="5" max="5" width="15.5703125" style="52" customWidth="1"/>
    <col min="6" max="7" width="31.85546875" style="52" customWidth="1"/>
    <col min="8" max="8" width="34.42578125" style="52" customWidth="1"/>
    <col min="9" max="9" width="15.42578125" style="52" customWidth="1"/>
    <col min="10" max="10" width="22.28515625" style="52" customWidth="1"/>
    <col min="11" max="11" width="21.5703125" style="52" customWidth="1"/>
    <col min="12" max="12" width="15.140625" style="52" customWidth="1"/>
    <col min="13" max="13" width="20.42578125" style="52" customWidth="1"/>
    <col min="14" max="14" width="12.28515625" style="52" bestFit="1" customWidth="1"/>
    <col min="15" max="16" width="11.42578125" style="52" customWidth="1"/>
    <col min="17" max="18" width="11.42578125" style="52"/>
    <col min="19" max="19" width="79.7109375" style="52" customWidth="1"/>
    <col min="20" max="20" width="12.140625" style="52" bestFit="1" customWidth="1"/>
    <col min="21" max="21" width="11.42578125" style="52"/>
    <col min="22" max="22" width="11.42578125" style="52" hidden="1" customWidth="1"/>
    <col min="23" max="23" width="11.42578125" style="52"/>
    <col min="24" max="24" width="12" style="52" hidden="1" customWidth="1"/>
    <col min="25" max="25" width="11.42578125" style="52"/>
    <col min="26" max="26" width="11.42578125" style="52" hidden="1" customWidth="1"/>
    <col min="27" max="27" width="11.42578125" style="52"/>
    <col min="28" max="28" width="12" style="52" hidden="1" customWidth="1"/>
    <col min="29" max="29" width="13.5703125" style="52" customWidth="1"/>
    <col min="30" max="30" width="13.5703125" style="52" hidden="1" customWidth="1"/>
    <col min="31" max="57" width="14.28515625" style="52" hidden="1" customWidth="1"/>
    <col min="58" max="58" width="0" style="52" hidden="1" customWidth="1"/>
    <col min="59" max="59" width="13.7109375" style="52" bestFit="1" customWidth="1"/>
    <col min="60" max="60" width="11.42578125" style="52"/>
    <col min="61" max="61" width="0" style="52" hidden="1" customWidth="1"/>
    <col min="62" max="62" width="13.5703125" style="52" hidden="1" customWidth="1"/>
    <col min="63" max="64" width="11.42578125" style="52"/>
    <col min="65" max="65" width="35.85546875" style="52" customWidth="1"/>
    <col min="66" max="69" width="16.140625" style="52" customWidth="1"/>
    <col min="70" max="70" width="21.85546875" style="52" customWidth="1"/>
    <col min="71" max="71" width="16.140625" style="52" customWidth="1"/>
    <col min="72" max="95" width="16.140625" style="52" hidden="1" customWidth="1"/>
    <col min="96" max="96" width="22.28515625" style="52" customWidth="1"/>
    <col min="97" max="100" width="11.42578125" style="52"/>
    <col min="101" max="101" width="14.28515625" style="52" bestFit="1" customWidth="1"/>
    <col min="102" max="102" width="75.28515625" style="52" bestFit="1" customWidth="1"/>
    <col min="103" max="105" width="11.42578125" style="52"/>
    <col min="106" max="106" width="11.42578125" style="52" customWidth="1"/>
    <col min="107" max="16384" width="11.42578125" style="52"/>
  </cols>
  <sheetData>
    <row r="1" spans="1:96" ht="31.5" customHeight="1" x14ac:dyDescent="0.2">
      <c r="A1" s="304"/>
      <c r="B1" s="305"/>
      <c r="C1" s="305"/>
      <c r="D1" s="305"/>
      <c r="E1" s="306"/>
      <c r="F1" s="306"/>
      <c r="G1" s="306"/>
      <c r="H1" s="221" t="s">
        <v>150</v>
      </c>
      <c r="I1" s="222"/>
      <c r="J1" s="222"/>
      <c r="K1" s="222"/>
      <c r="L1" s="222"/>
      <c r="M1" s="222"/>
      <c r="N1" s="222"/>
      <c r="O1" s="222"/>
      <c r="P1" s="222"/>
      <c r="Q1" s="222"/>
      <c r="R1" s="222"/>
      <c r="S1" s="231" t="s">
        <v>151</v>
      </c>
      <c r="T1" s="232"/>
      <c r="U1" s="82"/>
      <c r="V1" s="79"/>
    </row>
    <row r="2" spans="1:96" ht="31.5" customHeight="1" x14ac:dyDescent="0.2">
      <c r="A2" s="307"/>
      <c r="B2" s="308"/>
      <c r="C2" s="308"/>
      <c r="D2" s="308"/>
      <c r="E2" s="309"/>
      <c r="F2" s="309"/>
      <c r="G2" s="309"/>
      <c r="H2" s="223"/>
      <c r="I2" s="224"/>
      <c r="J2" s="224"/>
      <c r="K2" s="224"/>
      <c r="L2" s="224"/>
      <c r="M2" s="224"/>
      <c r="N2" s="224"/>
      <c r="O2" s="224"/>
      <c r="P2" s="224"/>
      <c r="Q2" s="224"/>
      <c r="R2" s="224"/>
      <c r="S2" s="233" t="s">
        <v>288</v>
      </c>
      <c r="T2" s="234"/>
      <c r="U2" s="82"/>
      <c r="V2" s="80"/>
    </row>
    <row r="3" spans="1:96" ht="31.5" customHeight="1" thickBot="1" x14ac:dyDescent="0.25">
      <c r="A3" s="310"/>
      <c r="B3" s="311"/>
      <c r="C3" s="311"/>
      <c r="D3" s="311"/>
      <c r="E3" s="312"/>
      <c r="F3" s="312"/>
      <c r="G3" s="312"/>
      <c r="H3" s="225"/>
      <c r="I3" s="226"/>
      <c r="J3" s="226"/>
      <c r="K3" s="226"/>
      <c r="L3" s="226"/>
      <c r="M3" s="226"/>
      <c r="N3" s="226"/>
      <c r="O3" s="226"/>
      <c r="P3" s="226"/>
      <c r="Q3" s="226"/>
      <c r="R3" s="226"/>
      <c r="S3" s="235" t="s">
        <v>289</v>
      </c>
      <c r="T3" s="236"/>
      <c r="U3" s="82"/>
      <c r="V3" s="81"/>
    </row>
    <row r="4" spans="1:96" x14ac:dyDescent="0.2">
      <c r="U4" s="75"/>
    </row>
    <row r="5" spans="1:96" x14ac:dyDescent="0.2">
      <c r="A5" s="52" t="s">
        <v>592</v>
      </c>
    </row>
    <row r="6" spans="1:96" x14ac:dyDescent="0.2">
      <c r="A6" s="295" t="s">
        <v>119</v>
      </c>
      <c r="B6" s="296"/>
      <c r="C6" s="296"/>
      <c r="D6" s="296"/>
      <c r="E6" s="296"/>
      <c r="F6" s="296"/>
      <c r="G6" s="296"/>
      <c r="H6" s="296"/>
      <c r="I6" s="296"/>
      <c r="J6" s="297"/>
      <c r="K6" s="295" t="s">
        <v>120</v>
      </c>
      <c r="L6" s="296"/>
      <c r="M6" s="296"/>
      <c r="N6" s="296"/>
      <c r="O6" s="296"/>
      <c r="P6" s="296"/>
      <c r="Q6" s="297"/>
      <c r="R6" s="295" t="s">
        <v>121</v>
      </c>
      <c r="S6" s="296"/>
      <c r="T6" s="296"/>
      <c r="U6" s="296"/>
      <c r="V6" s="296"/>
      <c r="W6" s="296"/>
      <c r="X6" s="296"/>
      <c r="Y6" s="296"/>
      <c r="Z6" s="296"/>
      <c r="AA6" s="296"/>
      <c r="AB6" s="296"/>
      <c r="AC6" s="296"/>
      <c r="AD6" s="297"/>
      <c r="AE6" s="299" t="s">
        <v>153</v>
      </c>
      <c r="AF6" s="300"/>
      <c r="AG6" s="300"/>
      <c r="AH6" s="300"/>
      <c r="AI6" s="300"/>
      <c r="AJ6" s="300"/>
      <c r="AK6" s="300"/>
      <c r="AL6" s="300"/>
      <c r="AM6" s="300"/>
      <c r="AN6" s="300"/>
      <c r="AO6" s="300"/>
      <c r="AP6" s="300"/>
      <c r="AQ6" s="300"/>
      <c r="AR6" s="300"/>
      <c r="AS6" s="300"/>
      <c r="AT6" s="300"/>
      <c r="AU6" s="300"/>
      <c r="AV6" s="300"/>
      <c r="AW6" s="300"/>
      <c r="AX6" s="300"/>
      <c r="AY6" s="300"/>
      <c r="AZ6" s="300"/>
      <c r="BA6" s="300"/>
      <c r="BB6" s="313"/>
      <c r="BC6" s="53"/>
      <c r="BD6" s="53"/>
      <c r="BE6" s="53"/>
      <c r="BF6" s="295" t="s">
        <v>122</v>
      </c>
      <c r="BG6" s="296"/>
      <c r="BH6" s="296"/>
      <c r="BI6" s="296"/>
      <c r="BJ6" s="296"/>
      <c r="BK6" s="296"/>
      <c r="BL6" s="297"/>
      <c r="BM6" s="295" t="s">
        <v>33</v>
      </c>
      <c r="BN6" s="296"/>
      <c r="BO6" s="296"/>
      <c r="BP6" s="296"/>
      <c r="BQ6" s="296"/>
      <c r="BR6" s="296"/>
      <c r="BS6" s="297"/>
      <c r="BT6" s="299" t="s">
        <v>153</v>
      </c>
      <c r="BU6" s="300"/>
      <c r="BV6" s="300"/>
      <c r="BW6" s="300"/>
      <c r="BX6" s="300"/>
      <c r="BY6" s="300"/>
      <c r="BZ6" s="300"/>
      <c r="CA6" s="300"/>
      <c r="CB6" s="300"/>
      <c r="CC6" s="300"/>
      <c r="CD6" s="300"/>
      <c r="CE6" s="300"/>
      <c r="CF6" s="300"/>
      <c r="CG6" s="300"/>
      <c r="CH6" s="300"/>
      <c r="CI6" s="300"/>
      <c r="CJ6" s="300"/>
      <c r="CK6" s="300"/>
      <c r="CL6" s="300"/>
      <c r="CM6" s="300"/>
      <c r="CN6" s="300"/>
      <c r="CO6" s="300"/>
      <c r="CP6" s="300"/>
      <c r="CQ6" s="300"/>
      <c r="CR6" s="301" t="s">
        <v>154</v>
      </c>
    </row>
    <row r="7" spans="1:96" ht="27" customHeight="1" x14ac:dyDescent="0.2">
      <c r="A7" s="290" t="s">
        <v>262</v>
      </c>
      <c r="B7" s="286" t="s">
        <v>144</v>
      </c>
      <c r="C7" s="287" t="s">
        <v>145</v>
      </c>
      <c r="D7" s="287" t="s">
        <v>205</v>
      </c>
      <c r="E7" s="287" t="s">
        <v>1</v>
      </c>
      <c r="F7" s="207" t="s">
        <v>2</v>
      </c>
      <c r="G7" s="207" t="s">
        <v>39</v>
      </c>
      <c r="H7" s="292" t="s">
        <v>0</v>
      </c>
      <c r="I7" s="206" t="s">
        <v>45</v>
      </c>
      <c r="J7" s="207" t="s">
        <v>116</v>
      </c>
      <c r="K7" s="280" t="s">
        <v>32</v>
      </c>
      <c r="L7" s="280" t="s">
        <v>223</v>
      </c>
      <c r="M7" s="206" t="s">
        <v>81</v>
      </c>
      <c r="N7" s="282" t="s">
        <v>40</v>
      </c>
      <c r="O7" s="284" t="s">
        <v>4</v>
      </c>
      <c r="P7" s="119"/>
      <c r="Q7" s="281" t="s">
        <v>43</v>
      </c>
      <c r="R7" s="294" t="s">
        <v>10</v>
      </c>
      <c r="S7" s="207" t="s">
        <v>139</v>
      </c>
      <c r="T7" s="280" t="s">
        <v>11</v>
      </c>
      <c r="U7" s="316" t="s">
        <v>7</v>
      </c>
      <c r="V7" s="317"/>
      <c r="W7" s="317"/>
      <c r="X7" s="317"/>
      <c r="Y7" s="317"/>
      <c r="Z7" s="317"/>
      <c r="AA7" s="317"/>
      <c r="AB7" s="317"/>
      <c r="AC7" s="317"/>
      <c r="AD7" s="318"/>
      <c r="AE7" s="55" t="s">
        <v>152</v>
      </c>
      <c r="AF7" s="56" t="s">
        <v>35</v>
      </c>
      <c r="AG7" s="55" t="s">
        <v>152</v>
      </c>
      <c r="AH7" s="56" t="s">
        <v>35</v>
      </c>
      <c r="AI7" s="55" t="s">
        <v>152</v>
      </c>
      <c r="AJ7" s="56" t="s">
        <v>35</v>
      </c>
      <c r="AK7" s="55" t="s">
        <v>152</v>
      </c>
      <c r="AL7" s="56" t="s">
        <v>35</v>
      </c>
      <c r="AM7" s="55" t="s">
        <v>152</v>
      </c>
      <c r="AN7" s="56" t="s">
        <v>35</v>
      </c>
      <c r="AO7" s="55" t="s">
        <v>152</v>
      </c>
      <c r="AP7" s="56" t="s">
        <v>35</v>
      </c>
      <c r="AQ7" s="55" t="s">
        <v>152</v>
      </c>
      <c r="AR7" s="56" t="s">
        <v>35</v>
      </c>
      <c r="AS7" s="55" t="s">
        <v>152</v>
      </c>
      <c r="AT7" s="56" t="s">
        <v>35</v>
      </c>
      <c r="AU7" s="55" t="s">
        <v>152</v>
      </c>
      <c r="AV7" s="56" t="s">
        <v>35</v>
      </c>
      <c r="AW7" s="55" t="s">
        <v>152</v>
      </c>
      <c r="AX7" s="56" t="s">
        <v>35</v>
      </c>
      <c r="AY7" s="55" t="s">
        <v>152</v>
      </c>
      <c r="AZ7" s="56" t="s">
        <v>35</v>
      </c>
      <c r="BA7" s="55" t="s">
        <v>152</v>
      </c>
      <c r="BB7" s="56" t="s">
        <v>35</v>
      </c>
      <c r="BC7" s="298" t="s">
        <v>166</v>
      </c>
      <c r="BD7" s="298" t="s">
        <v>164</v>
      </c>
      <c r="BE7" s="298" t="s">
        <v>165</v>
      </c>
      <c r="BF7" s="298" t="s">
        <v>167</v>
      </c>
      <c r="BG7" s="298" t="s">
        <v>41</v>
      </c>
      <c r="BH7" s="298" t="s">
        <v>42</v>
      </c>
      <c r="BI7" s="298" t="s">
        <v>234</v>
      </c>
      <c r="BJ7" s="54"/>
      <c r="BK7" s="298" t="s">
        <v>44</v>
      </c>
      <c r="BL7" s="288" t="s">
        <v>28</v>
      </c>
      <c r="BM7" s="206" t="s">
        <v>33</v>
      </c>
      <c r="BN7" s="206" t="s">
        <v>34</v>
      </c>
      <c r="BO7" s="206" t="s">
        <v>172</v>
      </c>
      <c r="BP7" s="206" t="s">
        <v>173</v>
      </c>
      <c r="BQ7" s="206" t="s">
        <v>175</v>
      </c>
      <c r="BR7" s="206" t="s">
        <v>174</v>
      </c>
      <c r="BS7" s="314" t="s">
        <v>36</v>
      </c>
      <c r="BT7" s="55" t="s">
        <v>152</v>
      </c>
      <c r="BU7" s="56" t="s">
        <v>35</v>
      </c>
      <c r="BV7" s="55" t="s">
        <v>152</v>
      </c>
      <c r="BW7" s="56" t="s">
        <v>35</v>
      </c>
      <c r="BX7" s="55" t="s">
        <v>152</v>
      </c>
      <c r="BY7" s="56" t="s">
        <v>35</v>
      </c>
      <c r="BZ7" s="55" t="s">
        <v>152</v>
      </c>
      <c r="CA7" s="56" t="s">
        <v>35</v>
      </c>
      <c r="CB7" s="55" t="s">
        <v>152</v>
      </c>
      <c r="CC7" s="56" t="s">
        <v>35</v>
      </c>
      <c r="CD7" s="55" t="s">
        <v>152</v>
      </c>
      <c r="CE7" s="56" t="s">
        <v>35</v>
      </c>
      <c r="CF7" s="55" t="s">
        <v>152</v>
      </c>
      <c r="CG7" s="56" t="s">
        <v>35</v>
      </c>
      <c r="CH7" s="55" t="s">
        <v>152</v>
      </c>
      <c r="CI7" s="56" t="s">
        <v>35</v>
      </c>
      <c r="CJ7" s="55" t="s">
        <v>152</v>
      </c>
      <c r="CK7" s="56" t="s">
        <v>35</v>
      </c>
      <c r="CL7" s="55" t="s">
        <v>152</v>
      </c>
      <c r="CM7" s="56" t="s">
        <v>35</v>
      </c>
      <c r="CN7" s="55" t="s">
        <v>152</v>
      </c>
      <c r="CO7" s="56" t="s">
        <v>35</v>
      </c>
      <c r="CP7" s="55" t="s">
        <v>152</v>
      </c>
      <c r="CQ7" s="57" t="s">
        <v>35</v>
      </c>
      <c r="CR7" s="302"/>
    </row>
    <row r="8" spans="1:96" ht="82.5" x14ac:dyDescent="0.2">
      <c r="A8" s="291"/>
      <c r="B8" s="286"/>
      <c r="C8" s="287"/>
      <c r="D8" s="287"/>
      <c r="E8" s="287"/>
      <c r="F8" s="279"/>
      <c r="G8" s="279"/>
      <c r="H8" s="293"/>
      <c r="I8" s="207"/>
      <c r="J8" s="279"/>
      <c r="K8" s="281"/>
      <c r="L8" s="281"/>
      <c r="M8" s="207"/>
      <c r="N8" s="283"/>
      <c r="O8" s="283"/>
      <c r="P8" s="120" t="s">
        <v>276</v>
      </c>
      <c r="Q8" s="285"/>
      <c r="R8" s="289"/>
      <c r="S8" s="279"/>
      <c r="T8" s="281"/>
      <c r="U8" s="58" t="s">
        <v>12</v>
      </c>
      <c r="V8" s="58" t="s">
        <v>27</v>
      </c>
      <c r="W8" s="58" t="s">
        <v>16</v>
      </c>
      <c r="X8" s="58" t="s">
        <v>27</v>
      </c>
      <c r="Y8" s="58" t="s">
        <v>17</v>
      </c>
      <c r="Z8" s="58" t="s">
        <v>27</v>
      </c>
      <c r="AA8" s="59" t="s">
        <v>20</v>
      </c>
      <c r="AB8" s="59" t="s">
        <v>27</v>
      </c>
      <c r="AC8" s="59" t="s">
        <v>23</v>
      </c>
      <c r="AD8" s="59" t="s">
        <v>27</v>
      </c>
      <c r="AE8" s="60">
        <v>44197</v>
      </c>
      <c r="AF8" s="61">
        <v>44197</v>
      </c>
      <c r="AG8" s="60">
        <v>44228</v>
      </c>
      <c r="AH8" s="61">
        <v>44228</v>
      </c>
      <c r="AI8" s="60">
        <v>44256</v>
      </c>
      <c r="AJ8" s="61">
        <v>44256</v>
      </c>
      <c r="AK8" s="60">
        <v>44287</v>
      </c>
      <c r="AL8" s="61">
        <v>44287</v>
      </c>
      <c r="AM8" s="60">
        <v>44317</v>
      </c>
      <c r="AN8" s="61">
        <v>44317</v>
      </c>
      <c r="AO8" s="60">
        <v>44348</v>
      </c>
      <c r="AP8" s="61">
        <v>44348</v>
      </c>
      <c r="AQ8" s="60">
        <v>44378</v>
      </c>
      <c r="AR8" s="61">
        <v>44378</v>
      </c>
      <c r="AS8" s="60">
        <v>44409</v>
      </c>
      <c r="AT8" s="61">
        <v>44409</v>
      </c>
      <c r="AU8" s="60">
        <v>44440</v>
      </c>
      <c r="AV8" s="61">
        <v>44440</v>
      </c>
      <c r="AW8" s="60">
        <v>44470</v>
      </c>
      <c r="AX8" s="61">
        <v>44470</v>
      </c>
      <c r="AY8" s="60">
        <v>44501</v>
      </c>
      <c r="AZ8" s="61">
        <v>44501</v>
      </c>
      <c r="BA8" s="60">
        <v>44531</v>
      </c>
      <c r="BB8" s="61">
        <v>44531</v>
      </c>
      <c r="BC8" s="288"/>
      <c r="BD8" s="288"/>
      <c r="BE8" s="288"/>
      <c r="BF8" s="288"/>
      <c r="BG8" s="288"/>
      <c r="BH8" s="288"/>
      <c r="BI8" s="288"/>
      <c r="BJ8" s="54" t="s">
        <v>276</v>
      </c>
      <c r="BK8" s="298"/>
      <c r="BL8" s="289"/>
      <c r="BM8" s="207"/>
      <c r="BN8" s="207"/>
      <c r="BO8" s="207" t="s">
        <v>172</v>
      </c>
      <c r="BP8" s="207"/>
      <c r="BQ8" s="207"/>
      <c r="BR8" s="207"/>
      <c r="BS8" s="315"/>
      <c r="BT8" s="62">
        <v>44562</v>
      </c>
      <c r="BU8" s="63">
        <v>44562</v>
      </c>
      <c r="BV8" s="62">
        <v>44593</v>
      </c>
      <c r="BW8" s="63">
        <v>44593</v>
      </c>
      <c r="BX8" s="62">
        <v>44621</v>
      </c>
      <c r="BY8" s="63">
        <v>44621</v>
      </c>
      <c r="BZ8" s="62">
        <v>44652</v>
      </c>
      <c r="CA8" s="63">
        <v>44652</v>
      </c>
      <c r="CB8" s="62">
        <v>44682</v>
      </c>
      <c r="CC8" s="63">
        <v>44682</v>
      </c>
      <c r="CD8" s="62">
        <v>44713</v>
      </c>
      <c r="CE8" s="63">
        <v>44713</v>
      </c>
      <c r="CF8" s="62">
        <v>44743</v>
      </c>
      <c r="CG8" s="63">
        <v>44743</v>
      </c>
      <c r="CH8" s="62">
        <v>44774</v>
      </c>
      <c r="CI8" s="63">
        <v>44774</v>
      </c>
      <c r="CJ8" s="62">
        <v>44805</v>
      </c>
      <c r="CK8" s="63">
        <v>44805</v>
      </c>
      <c r="CL8" s="62">
        <v>44835</v>
      </c>
      <c r="CM8" s="63">
        <v>44835</v>
      </c>
      <c r="CN8" s="62">
        <v>44866</v>
      </c>
      <c r="CO8" s="63">
        <v>44866</v>
      </c>
      <c r="CP8" s="62">
        <v>44896</v>
      </c>
      <c r="CQ8" s="64">
        <v>44896</v>
      </c>
      <c r="CR8" s="303"/>
    </row>
    <row r="9" spans="1:96" ht="142.5" customHeight="1" x14ac:dyDescent="0.2">
      <c r="A9" s="240">
        <v>1</v>
      </c>
      <c r="B9" s="276" t="s">
        <v>187</v>
      </c>
      <c r="C9" s="240" t="str">
        <f>VLOOKUP(B9,$CW$511:$CX$533,2,0)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9" s="240" t="str">
        <f>VLOOKUP(B9,FORMULAS!$A$30:$C$52,3,0)</f>
        <v>Director de Mejoramiento de Barrios</v>
      </c>
      <c r="E9" s="252" t="s">
        <v>114</v>
      </c>
      <c r="F9" s="252" t="s">
        <v>306</v>
      </c>
      <c r="G9" s="252" t="s">
        <v>307</v>
      </c>
      <c r="H9" s="273" t="s">
        <v>312</v>
      </c>
      <c r="I9" s="258" t="s">
        <v>279</v>
      </c>
      <c r="J9" s="261">
        <v>90</v>
      </c>
      <c r="K9" s="264" t="str">
        <f>+IF(L9=FORMULAS!$N$2,FORMULAS!$O$2,IF('208-PLA-Ft-78 Mapa Gestión'!L9:L14=FORMULAS!$N$3,FORMULAS!$O$3,IF('208-PLA-Ft-78 Mapa Gestión'!L9:L14=FORMULAS!$N$4,FORMULAS!$O$4,IF('208-PLA-Ft-78 Mapa Gestión'!L9:L14=FORMULAS!$N$5,FORMULAS!$O$5,IF('208-PLA-Ft-78 Mapa Gestión'!L9:L14=FORMULAS!$N$6,FORMULAS!$O$6)))))</f>
        <v>Media</v>
      </c>
      <c r="L9" s="267">
        <f>+IF(J9&lt;=FORMULAS!$M$2,FORMULAS!$N$2,IF('208-PLA-Ft-78 Mapa Gestión'!J9&lt;=FORMULAS!$M$3,FORMULAS!$N$3,IF('208-PLA-Ft-78 Mapa Gestión'!J9&lt;=FORMULAS!$M$4,FORMULAS!$N$4,IF('208-PLA-Ft-78 Mapa Gestión'!J9&lt;=FORMULAS!$M$5,FORMULAS!$N$5,FORMULAS!$N$6))))</f>
        <v>0.6</v>
      </c>
      <c r="M9" s="270" t="s">
        <v>88</v>
      </c>
      <c r="N9" s="264" t="str">
        <f>+IF(M9=FORMULAS!$H$2,FORMULAS!$I$2,IF('208-PLA-Ft-78 Mapa Gestión'!M9:M14=FORMULAS!$H$3,FORMULAS!$I$3,IF('208-PLA-Ft-78 Mapa Gestión'!M9:M14=FORMULAS!$H$4,FORMULAS!$I$4,IF('208-PLA-Ft-78 Mapa Gestión'!M9:M14=FORMULAS!$H$5,FORMULAS!$I$5,IF('208-PLA-Ft-78 Mapa Gestión'!M9:M14=FORMULAS!$H$6,FORMULAS!$I$6,IF('208-PLA-Ft-78 Mapa Gestión'!M9:M14=FORMULAS!$H$7,FORMULAS!$I$7,IF('208-PLA-Ft-78 Mapa Gestión'!M9:M14=FORMULAS!$H$8,FORMULAS!$I$8,IF('208-PLA-Ft-78 Mapa Gestión'!M9:M14=FORMULAS!$H$9,FORMULAS!$I$9,IF('208-PLA-Ft-78 Mapa Gestión'!M9:M14=FORMULAS!$H$10,FORMULAS!$I$10,IF('208-PLA-Ft-78 Mapa Gestión'!M9:M14=FORMULAS!$H$11,FORMULAS!$I$11))))))))))</f>
        <v>Mayor</v>
      </c>
      <c r="O9" s="211">
        <f>VLOOKUP(N9,FORMULAS!$I$1:$J$6,2,0)</f>
        <v>0.8</v>
      </c>
      <c r="P9" s="211" t="str">
        <f>CONCATENATE(N9,K9)</f>
        <v>MayorMedia</v>
      </c>
      <c r="Q9" s="214" t="str">
        <f>VLOOKUP(P9,FORMULAS!$K$17:$L$42,2,0)</f>
        <v>Alto</v>
      </c>
      <c r="R9" s="65">
        <v>1</v>
      </c>
      <c r="S9" s="145" t="s">
        <v>648</v>
      </c>
      <c r="T9" s="65" t="str">
        <f>VLOOKUP(U9,FORMULAS!$A$15:$B$18,2,0)</f>
        <v>Probabilidad</v>
      </c>
      <c r="U9" s="66" t="s">
        <v>13</v>
      </c>
      <c r="V9" s="67">
        <f>+IF(U9='Tabla Valoración controles'!$D$4,'Tabla Valoración controles'!$F$4,IF('208-PLA-Ft-78 Mapa Gestión'!U9='Tabla Valoración controles'!$D$5,'Tabla Valoración controles'!$F$5,IF(U9=FORMULAS!$A$10,0,'Tabla Valoración controles'!$F$6)))</f>
        <v>0.25</v>
      </c>
      <c r="W9" s="66" t="s">
        <v>8</v>
      </c>
      <c r="X9" s="68">
        <f>+IF(W9='Tabla Valoración controles'!$D$7,'Tabla Valoración controles'!$F$7,IF(U9=FORMULAS!$A$10,0,'Tabla Valoración controles'!$F$8))</f>
        <v>0.15</v>
      </c>
      <c r="Y9" s="66" t="s">
        <v>18</v>
      </c>
      <c r="Z9" s="67">
        <f>+IF(Y9='Tabla Valoración controles'!$D$9,'Tabla Valoración controles'!$F$9,'Tabla Valoración controles'!$F$10)</f>
        <v>0</v>
      </c>
      <c r="AA9" s="66" t="s">
        <v>21</v>
      </c>
      <c r="AB9" s="67">
        <f>+IF(AA9='Tabla Valoración controles'!$D$11,'Tabla Valoración controles'!$F$11,'Tabla Valoración controles'!$F$12)</f>
        <v>0</v>
      </c>
      <c r="AC9" s="66" t="s">
        <v>102</v>
      </c>
      <c r="AD9" s="67">
        <f>+IF(AC9='Tabla Valoración controles'!$D$13,'Tabla Valoración controles'!$F$13,'Tabla Valoración controles'!$F$14)</f>
        <v>0</v>
      </c>
      <c r="AE9" s="123"/>
      <c r="AF9" s="69"/>
      <c r="AG9" s="68"/>
      <c r="AH9" s="69"/>
      <c r="AI9" s="68"/>
      <c r="AJ9" s="70"/>
      <c r="AK9" s="66"/>
      <c r="AL9" s="71"/>
      <c r="AM9" s="71"/>
      <c r="AN9" s="72"/>
      <c r="AO9" s="72"/>
      <c r="AP9" s="72"/>
      <c r="AQ9" s="72"/>
      <c r="AR9" s="72"/>
      <c r="AS9" s="72"/>
      <c r="AT9" s="72"/>
      <c r="AU9" s="72"/>
      <c r="AV9" s="72"/>
      <c r="AW9" s="72"/>
      <c r="AX9" s="72"/>
      <c r="AY9" s="72"/>
      <c r="AZ9" s="72"/>
      <c r="BA9" s="72"/>
      <c r="BB9" s="72"/>
      <c r="BC9" s="121">
        <f>+V9+X9+Z9</f>
        <v>0.4</v>
      </c>
      <c r="BD9" s="121">
        <f>+IF(T9=FORMULAS!$A$8,'208-PLA-Ft-78 Mapa Gestión'!BC9*'208-PLA-Ft-78 Mapa Gestión'!L9:L14,'208-PLA-Ft-78 Mapa Gestión'!BC9*'208-PLA-Ft-78 Mapa Gestión'!O9:O14)</f>
        <v>0.24</v>
      </c>
      <c r="BE9" s="121">
        <f>+IF(T9=FORMULAS!$A$8,'208-PLA-Ft-78 Mapa Gestión'!L9:L14-'208-PLA-Ft-78 Mapa Gestión'!BD9,0)</f>
        <v>0.36</v>
      </c>
      <c r="BF9" s="219">
        <f>+BE14</f>
        <v>0.252</v>
      </c>
      <c r="BG9" s="219" t="str">
        <f>+IF(BF9&lt;=FORMULAS!$N$2,FORMULAS!$O$2,IF(BF9&lt;=FORMULAS!$N$3,FORMULAS!$O$3,IF(BF9&lt;=FORMULAS!$N$4,FORMULAS!$O$4,IF(BF9&lt;=FORMULAS!$N$5,FORMULAS!$O$5,FORMULAS!O6))))</f>
        <v>Baja</v>
      </c>
      <c r="BH9" s="219" t="str">
        <f>+IF(T9=FORMULAS!$A$9,BE14,'208-PLA-Ft-78 Mapa Gestión'!N9:N14)</f>
        <v>Mayor</v>
      </c>
      <c r="BI9" s="219">
        <f>+IF(T9=FORMULAS!B9,'208-PLA-Ft-78 Mapa Gestión'!BE14,'208-PLA-Ft-78 Mapa Gestión'!O9:O14)</f>
        <v>0.8</v>
      </c>
      <c r="BJ9" s="227" t="str">
        <f>CONCATENATE(BH9,BG9)</f>
        <v>MayorBaja</v>
      </c>
      <c r="BK9" s="214" t="str">
        <f>VLOOKUP(BJ9,FORMULAS!$K$17:$L$42,2,0)</f>
        <v>Alto</v>
      </c>
      <c r="BL9" s="194" t="s">
        <v>170</v>
      </c>
      <c r="BM9" s="134" t="s">
        <v>494</v>
      </c>
      <c r="BN9" s="134" t="s">
        <v>495</v>
      </c>
      <c r="BO9" s="146">
        <v>44621</v>
      </c>
      <c r="BP9" s="146">
        <v>44895</v>
      </c>
      <c r="BQ9" s="134" t="s">
        <v>496</v>
      </c>
      <c r="BR9" s="134" t="s">
        <v>497</v>
      </c>
      <c r="BS9" s="194" t="s">
        <v>253</v>
      </c>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88" t="s">
        <v>501</v>
      </c>
    </row>
    <row r="10" spans="1:96" ht="114.75" x14ac:dyDescent="0.2">
      <c r="A10" s="241"/>
      <c r="B10" s="277"/>
      <c r="C10" s="241"/>
      <c r="D10" s="241"/>
      <c r="E10" s="253"/>
      <c r="F10" s="253"/>
      <c r="G10" s="253"/>
      <c r="H10" s="274"/>
      <c r="I10" s="259"/>
      <c r="J10" s="262"/>
      <c r="K10" s="265"/>
      <c r="L10" s="268"/>
      <c r="M10" s="271"/>
      <c r="N10" s="265"/>
      <c r="O10" s="212"/>
      <c r="P10" s="212"/>
      <c r="Q10" s="215"/>
      <c r="R10" s="65">
        <v>2</v>
      </c>
      <c r="S10" s="145" t="s">
        <v>493</v>
      </c>
      <c r="T10" s="65" t="str">
        <f>VLOOKUP(U10,FORMULAS!$A$15:$B$18,2,0)</f>
        <v>Probabilidad</v>
      </c>
      <c r="U10" s="66" t="s">
        <v>14</v>
      </c>
      <c r="V10" s="67">
        <f>+IF(U10='Tabla Valoración controles'!$D$4,'Tabla Valoración controles'!$F$4,IF('208-PLA-Ft-78 Mapa Gestión'!U10='Tabla Valoración controles'!$D$5,'Tabla Valoración controles'!$F$5,IF(U10=FORMULAS!$A$10,0,'Tabla Valoración controles'!$F$6)))</f>
        <v>0.15</v>
      </c>
      <c r="W10" s="66" t="s">
        <v>8</v>
      </c>
      <c r="X10" s="68">
        <f>+IF(W10='Tabla Valoración controles'!$D$7,'Tabla Valoración controles'!$F$7,IF(U10=FORMULAS!$A$10,0,'Tabla Valoración controles'!$F$8))</f>
        <v>0.15</v>
      </c>
      <c r="Y10" s="66" t="s">
        <v>19</v>
      </c>
      <c r="Z10" s="67">
        <f>+IF(Y10='Tabla Valoración controles'!$D$9,'Tabla Valoración controles'!$F$9,'Tabla Valoración controles'!$F$10)</f>
        <v>0</v>
      </c>
      <c r="AA10" s="66" t="s">
        <v>21</v>
      </c>
      <c r="AB10" s="67">
        <f>+IF(AA10='Tabla Valoración controles'!$D$9,'Tabla Valoración controles'!$F$9,IF(W10=FORMULAS!$A$10,0,'Tabla Valoración controles'!$F$10))</f>
        <v>0</v>
      </c>
      <c r="AC10" s="66" t="s">
        <v>102</v>
      </c>
      <c r="AD10" s="67">
        <f>+IF(AC10='Tabla Valoración controles'!$D$13,'Tabla Valoración controles'!$F$13,'Tabla Valoración controles'!$F$14)</f>
        <v>0</v>
      </c>
      <c r="AE10" s="123"/>
      <c r="AF10" s="69"/>
      <c r="AG10" s="68"/>
      <c r="AH10" s="69"/>
      <c r="AI10" s="68"/>
      <c r="AJ10" s="70"/>
      <c r="AK10" s="66"/>
      <c r="AL10" s="71"/>
      <c r="AM10" s="71"/>
      <c r="AN10" s="72"/>
      <c r="AO10" s="72"/>
      <c r="AP10" s="72"/>
      <c r="AQ10" s="72"/>
      <c r="AR10" s="72"/>
      <c r="AS10" s="72"/>
      <c r="AT10" s="72"/>
      <c r="AU10" s="72"/>
      <c r="AV10" s="72"/>
      <c r="AW10" s="72"/>
      <c r="AX10" s="72"/>
      <c r="AY10" s="72"/>
      <c r="AZ10" s="72"/>
      <c r="BA10" s="72"/>
      <c r="BB10" s="72"/>
      <c r="BC10" s="121">
        <f>+V10+X10+Z10</f>
        <v>0.3</v>
      </c>
      <c r="BD10" s="121">
        <f>+BC10*BE9</f>
        <v>0.108</v>
      </c>
      <c r="BE10" s="121">
        <f>+BE9-BD10</f>
        <v>0.252</v>
      </c>
      <c r="BF10" s="220"/>
      <c r="BG10" s="220"/>
      <c r="BH10" s="220"/>
      <c r="BI10" s="220"/>
      <c r="BJ10" s="227"/>
      <c r="BK10" s="215"/>
      <c r="BL10" s="195"/>
      <c r="BM10" s="148" t="s">
        <v>498</v>
      </c>
      <c r="BN10" s="134" t="s">
        <v>495</v>
      </c>
      <c r="BO10" s="147">
        <v>44563</v>
      </c>
      <c r="BP10" s="146">
        <v>44560</v>
      </c>
      <c r="BQ10" s="134" t="s">
        <v>499</v>
      </c>
      <c r="BR10" s="134" t="s">
        <v>500</v>
      </c>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89"/>
    </row>
    <row r="11" spans="1:96" ht="17.25" customHeight="1" x14ac:dyDescent="0.2">
      <c r="A11" s="241"/>
      <c r="B11" s="277"/>
      <c r="C11" s="241"/>
      <c r="D11" s="241"/>
      <c r="E11" s="253"/>
      <c r="F11" s="253"/>
      <c r="G11" s="253"/>
      <c r="H11" s="274"/>
      <c r="I11" s="259"/>
      <c r="J11" s="262"/>
      <c r="K11" s="265"/>
      <c r="L11" s="268"/>
      <c r="M11" s="271"/>
      <c r="N11" s="265"/>
      <c r="O11" s="212"/>
      <c r="P11" s="212"/>
      <c r="Q11" s="215"/>
      <c r="R11" s="65"/>
      <c r="S11" s="73"/>
      <c r="T11" s="65">
        <f>VLOOKUP(U11,FORMULAS!$A$15:$B$18,2,0)</f>
        <v>0</v>
      </c>
      <c r="U11" s="66" t="s">
        <v>163</v>
      </c>
      <c r="V11" s="67">
        <f>+IF(U11='Tabla Valoración controles'!$D$4,'Tabla Valoración controles'!$F$4,IF('208-PLA-Ft-78 Mapa Gestión'!U11='Tabla Valoración controles'!$D$5,'Tabla Valoración controles'!$F$5,IF(U11=FORMULAS!$A$10,0,'Tabla Valoración controles'!$F$6)))</f>
        <v>0</v>
      </c>
      <c r="W11" s="66"/>
      <c r="X11" s="68">
        <f>+IF(W11='Tabla Valoración controles'!$D$7,'Tabla Valoración controles'!$F$7,IF(U11=FORMULAS!$A$10,0,'Tabla Valoración controles'!$F$8))</f>
        <v>0</v>
      </c>
      <c r="Y11" s="66"/>
      <c r="Z11" s="67">
        <f>+IF(Y11='Tabla Valoración controles'!$D$9,'Tabla Valoración controles'!$F$9,IF(U11=FORMULAS!$A$10,0,'Tabla Valoración controles'!$F$10))</f>
        <v>0</v>
      </c>
      <c r="AA11" s="66"/>
      <c r="AB11" s="67">
        <f>+IF(AA11='Tabla Valoración controles'!$D$9,'Tabla Valoración controles'!$F$9,IF(W11=FORMULAS!$A$10,0,'Tabla Valoración controles'!$F$10))</f>
        <v>0</v>
      </c>
      <c r="AC11" s="66"/>
      <c r="AD11" s="67">
        <f>+IF(AC11='Tabla Valoración controles'!$D$13,'Tabla Valoración controles'!$F$13,'Tabla Valoración controles'!$F$14)</f>
        <v>0</v>
      </c>
      <c r="AE11" s="123"/>
      <c r="AF11" s="69"/>
      <c r="AG11" s="68"/>
      <c r="AH11" s="69"/>
      <c r="AI11" s="68"/>
      <c r="AJ11" s="70"/>
      <c r="AK11" s="66"/>
      <c r="AL11" s="71"/>
      <c r="AM11" s="74"/>
      <c r="AN11" s="72"/>
      <c r="AO11" s="72"/>
      <c r="AP11" s="72"/>
      <c r="AQ11" s="72"/>
      <c r="AR11" s="72"/>
      <c r="AS11" s="72"/>
      <c r="AT11" s="72"/>
      <c r="AU11" s="72"/>
      <c r="AV11" s="72"/>
      <c r="AW11" s="72"/>
      <c r="AX11" s="72"/>
      <c r="AY11" s="72"/>
      <c r="AZ11" s="72"/>
      <c r="BA11" s="72"/>
      <c r="BB11" s="72"/>
      <c r="BC11" s="121">
        <f>+V11+X11+Z11</f>
        <v>0</v>
      </c>
      <c r="BD11" s="121">
        <f>+BD10*BC11</f>
        <v>0</v>
      </c>
      <c r="BE11" s="121">
        <f t="shared" ref="BE11:BE13" si="0">+BE10-BD11</f>
        <v>0.252</v>
      </c>
      <c r="BF11" s="220"/>
      <c r="BG11" s="220"/>
      <c r="BH11" s="220"/>
      <c r="BI11" s="220"/>
      <c r="BJ11" s="227"/>
      <c r="BK11" s="215"/>
      <c r="BL11" s="195"/>
      <c r="BM11" s="149"/>
      <c r="BN11" s="149"/>
      <c r="BO11" s="150"/>
      <c r="BP11" s="150"/>
      <c r="BQ11" s="149"/>
      <c r="BR11" s="149"/>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89"/>
    </row>
    <row r="12" spans="1:96" ht="17.25" customHeight="1" x14ac:dyDescent="0.2">
      <c r="A12" s="241"/>
      <c r="B12" s="277"/>
      <c r="C12" s="241"/>
      <c r="D12" s="241"/>
      <c r="E12" s="253"/>
      <c r="F12" s="253"/>
      <c r="G12" s="253"/>
      <c r="H12" s="274"/>
      <c r="I12" s="259"/>
      <c r="J12" s="262"/>
      <c r="K12" s="265"/>
      <c r="L12" s="268"/>
      <c r="M12" s="271"/>
      <c r="N12" s="265"/>
      <c r="O12" s="212"/>
      <c r="P12" s="212"/>
      <c r="Q12" s="215"/>
      <c r="R12" s="65"/>
      <c r="S12" s="51"/>
      <c r="T12" s="65">
        <f>VLOOKUP(U12,FORMULAS!$A$15:$B$18,2,0)</f>
        <v>0</v>
      </c>
      <c r="U12" s="66" t="s">
        <v>163</v>
      </c>
      <c r="V12" s="67">
        <f>+IF(U12='Tabla Valoración controles'!$D$4,'Tabla Valoración controles'!$F$4,IF('208-PLA-Ft-78 Mapa Gestión'!U12='Tabla Valoración controles'!$D$5,'Tabla Valoración controles'!$F$5,IF(U12=FORMULAS!$A$10,0,'Tabla Valoración controles'!$F$6)))</f>
        <v>0</v>
      </c>
      <c r="W12" s="66"/>
      <c r="X12" s="68">
        <f>+IF(W12='Tabla Valoración controles'!$D$7,'Tabla Valoración controles'!$F$7,IF(U12=FORMULAS!$A$10,0,'Tabla Valoración controles'!$F$8))</f>
        <v>0</v>
      </c>
      <c r="Y12" s="66"/>
      <c r="Z12" s="67">
        <f>+IF(Y12='Tabla Valoración controles'!$D$9,'Tabla Valoración controles'!$F$9,IF(U12=FORMULAS!$A$10,0,'Tabla Valoración controles'!$F$10))</f>
        <v>0</v>
      </c>
      <c r="AA12" s="66"/>
      <c r="AB12" s="67">
        <f>+IF(AA12='Tabla Valoración controles'!$D$9,'Tabla Valoración controles'!$F$9,IF(W12=FORMULAS!$A$10,0,'Tabla Valoración controles'!$F$10))</f>
        <v>0</v>
      </c>
      <c r="AC12" s="66"/>
      <c r="AD12" s="67">
        <f>+IF(AC12='Tabla Valoración controles'!$D$13,'Tabla Valoración controles'!$F$13,'Tabla Valoración controles'!$F$14)</f>
        <v>0</v>
      </c>
      <c r="AE12" s="123"/>
      <c r="AF12" s="69"/>
      <c r="AG12" s="68"/>
      <c r="AH12" s="69"/>
      <c r="AI12" s="68"/>
      <c r="AJ12" s="70"/>
      <c r="AK12" s="66"/>
      <c r="AL12" s="71"/>
      <c r="AM12" s="74"/>
      <c r="AN12" s="72"/>
      <c r="AO12" s="72"/>
      <c r="AP12" s="72"/>
      <c r="AQ12" s="72"/>
      <c r="AR12" s="72"/>
      <c r="AS12" s="72"/>
      <c r="AT12" s="72"/>
      <c r="AU12" s="72"/>
      <c r="AV12" s="72"/>
      <c r="AW12" s="72"/>
      <c r="AX12" s="72"/>
      <c r="AY12" s="72"/>
      <c r="AZ12" s="72"/>
      <c r="BA12" s="72"/>
      <c r="BB12" s="72"/>
      <c r="BC12" s="121">
        <f t="shared" ref="BC12:BC14" si="1">+V12+X12+Z12</f>
        <v>0</v>
      </c>
      <c r="BD12" s="121">
        <f>+BD11*BC12</f>
        <v>0</v>
      </c>
      <c r="BE12" s="121">
        <f t="shared" si="0"/>
        <v>0.252</v>
      </c>
      <c r="BF12" s="220"/>
      <c r="BG12" s="220"/>
      <c r="BH12" s="220"/>
      <c r="BI12" s="220"/>
      <c r="BJ12" s="227"/>
      <c r="BK12" s="215"/>
      <c r="BL12" s="195"/>
      <c r="BM12" s="149"/>
      <c r="BN12" s="149"/>
      <c r="BO12" s="150"/>
      <c r="BP12" s="150"/>
      <c r="BQ12" s="149"/>
      <c r="BR12" s="149"/>
      <c r="BS12" s="195"/>
      <c r="BT12" s="195"/>
      <c r="BU12" s="195"/>
      <c r="BV12" s="195"/>
      <c r="BW12" s="195"/>
      <c r="BX12" s="195"/>
      <c r="BY12" s="195"/>
      <c r="BZ12" s="195"/>
      <c r="CA12" s="195"/>
      <c r="CB12" s="195"/>
      <c r="CC12" s="195"/>
      <c r="CD12" s="195"/>
      <c r="CE12" s="195"/>
      <c r="CF12" s="195"/>
      <c r="CG12" s="195"/>
      <c r="CH12" s="195"/>
      <c r="CI12" s="195"/>
      <c r="CJ12" s="195"/>
      <c r="CK12" s="195"/>
      <c r="CL12" s="195"/>
      <c r="CM12" s="195"/>
      <c r="CN12" s="195"/>
      <c r="CO12" s="195"/>
      <c r="CP12" s="195"/>
      <c r="CQ12" s="195"/>
      <c r="CR12" s="189"/>
    </row>
    <row r="13" spans="1:96" ht="17.25" customHeight="1" x14ac:dyDescent="0.2">
      <c r="A13" s="241"/>
      <c r="B13" s="277"/>
      <c r="C13" s="241"/>
      <c r="D13" s="241"/>
      <c r="E13" s="253"/>
      <c r="F13" s="253"/>
      <c r="G13" s="253"/>
      <c r="H13" s="274"/>
      <c r="I13" s="259"/>
      <c r="J13" s="262"/>
      <c r="K13" s="265"/>
      <c r="L13" s="268"/>
      <c r="M13" s="271"/>
      <c r="N13" s="265"/>
      <c r="O13" s="212"/>
      <c r="P13" s="212"/>
      <c r="Q13" s="215"/>
      <c r="R13" s="65"/>
      <c r="S13" s="51"/>
      <c r="T13" s="65">
        <f>VLOOKUP(U13,FORMULAS!$A$15:$B$18,2,0)</f>
        <v>0</v>
      </c>
      <c r="U13" s="66" t="s">
        <v>163</v>
      </c>
      <c r="V13" s="67">
        <f>+IF(U13='Tabla Valoración controles'!$D$4,'Tabla Valoración controles'!$F$4,IF('208-PLA-Ft-78 Mapa Gestión'!U13='Tabla Valoración controles'!$D$5,'Tabla Valoración controles'!$F$5,IF(U13=FORMULAS!$A$10,0,'Tabla Valoración controles'!$F$6)))</f>
        <v>0</v>
      </c>
      <c r="W13" s="66"/>
      <c r="X13" s="68">
        <f>+IF(W13='Tabla Valoración controles'!$D$7,'Tabla Valoración controles'!$F$7,IF(U13=FORMULAS!$A$10,0,'Tabla Valoración controles'!$F$8))</f>
        <v>0</v>
      </c>
      <c r="Y13" s="66"/>
      <c r="Z13" s="67">
        <f>+IF(Y13='Tabla Valoración controles'!$D$9,'Tabla Valoración controles'!$F$9,IF(U13=FORMULAS!$A$10,0,'Tabla Valoración controles'!$F$10))</f>
        <v>0</v>
      </c>
      <c r="AA13" s="66"/>
      <c r="AB13" s="67">
        <f>+IF(AA13='Tabla Valoración controles'!$D$9,'Tabla Valoración controles'!$F$9,IF(W13=FORMULAS!$A$10,0,'Tabla Valoración controles'!$F$10))</f>
        <v>0</v>
      </c>
      <c r="AC13" s="66"/>
      <c r="AD13" s="67">
        <f>+IF(AC13='Tabla Valoración controles'!$D$13,'Tabla Valoración controles'!$F$13,'Tabla Valoración controles'!$F$14)</f>
        <v>0</v>
      </c>
      <c r="AE13" s="123"/>
      <c r="AF13" s="69"/>
      <c r="AG13" s="68"/>
      <c r="AH13" s="69"/>
      <c r="AI13" s="68"/>
      <c r="AJ13" s="70"/>
      <c r="AK13" s="66"/>
      <c r="AL13" s="71"/>
      <c r="AM13" s="74"/>
      <c r="AN13" s="72"/>
      <c r="AO13" s="72"/>
      <c r="AP13" s="72"/>
      <c r="AQ13" s="72"/>
      <c r="AR13" s="72"/>
      <c r="AS13" s="72"/>
      <c r="AT13" s="72"/>
      <c r="AU13" s="72"/>
      <c r="AV13" s="72"/>
      <c r="AW13" s="72"/>
      <c r="AX13" s="72"/>
      <c r="AY13" s="72"/>
      <c r="AZ13" s="72"/>
      <c r="BA13" s="72"/>
      <c r="BB13" s="72"/>
      <c r="BC13" s="121">
        <f t="shared" si="1"/>
        <v>0</v>
      </c>
      <c r="BD13" s="121">
        <f t="shared" ref="BD13:BD14" si="2">+BD12*BC13</f>
        <v>0</v>
      </c>
      <c r="BE13" s="121">
        <f t="shared" si="0"/>
        <v>0.252</v>
      </c>
      <c r="BF13" s="220"/>
      <c r="BG13" s="220"/>
      <c r="BH13" s="220"/>
      <c r="BI13" s="220"/>
      <c r="BJ13" s="227"/>
      <c r="BK13" s="215"/>
      <c r="BL13" s="195"/>
      <c r="BM13" s="149"/>
      <c r="BN13" s="149"/>
      <c r="BO13" s="150"/>
      <c r="BP13" s="150"/>
      <c r="BQ13" s="149"/>
      <c r="BR13" s="149"/>
      <c r="BS13" s="195"/>
      <c r="BT13" s="195"/>
      <c r="BU13" s="195"/>
      <c r="BV13" s="195"/>
      <c r="BW13" s="195"/>
      <c r="BX13" s="195"/>
      <c r="BY13" s="195"/>
      <c r="BZ13" s="195"/>
      <c r="CA13" s="195"/>
      <c r="CB13" s="195"/>
      <c r="CC13" s="195"/>
      <c r="CD13" s="195"/>
      <c r="CE13" s="195"/>
      <c r="CF13" s="195"/>
      <c r="CG13" s="195"/>
      <c r="CH13" s="195"/>
      <c r="CI13" s="195"/>
      <c r="CJ13" s="195"/>
      <c r="CK13" s="195"/>
      <c r="CL13" s="195"/>
      <c r="CM13" s="195"/>
      <c r="CN13" s="195"/>
      <c r="CO13" s="195"/>
      <c r="CP13" s="195"/>
      <c r="CQ13" s="195"/>
      <c r="CR13" s="189"/>
    </row>
    <row r="14" spans="1:96" ht="17.25" customHeight="1" x14ac:dyDescent="0.2">
      <c r="A14" s="242"/>
      <c r="B14" s="278"/>
      <c r="C14" s="242"/>
      <c r="D14" s="242"/>
      <c r="E14" s="254"/>
      <c r="F14" s="254"/>
      <c r="G14" s="254"/>
      <c r="H14" s="275"/>
      <c r="I14" s="260"/>
      <c r="J14" s="263"/>
      <c r="K14" s="266"/>
      <c r="L14" s="269"/>
      <c r="M14" s="272"/>
      <c r="N14" s="266"/>
      <c r="O14" s="213"/>
      <c r="P14" s="213"/>
      <c r="Q14" s="216"/>
      <c r="R14" s="65"/>
      <c r="S14" s="51"/>
      <c r="T14" s="65">
        <f>VLOOKUP(U14,FORMULAS!$A$15:$B$18,2,0)</f>
        <v>0</v>
      </c>
      <c r="U14" s="66" t="s">
        <v>163</v>
      </c>
      <c r="V14" s="67">
        <f>+IF(U14='Tabla Valoración controles'!$D$4,'Tabla Valoración controles'!$F$4,IF('208-PLA-Ft-78 Mapa Gestión'!U14='Tabla Valoración controles'!$D$5,'Tabla Valoración controles'!$F$5,IF(U14=FORMULAS!$A$10,0,'Tabla Valoración controles'!$F$6)))</f>
        <v>0</v>
      </c>
      <c r="W14" s="66"/>
      <c r="X14" s="68">
        <f>+IF(W14='Tabla Valoración controles'!$D$7,'Tabla Valoración controles'!$F$7,IF(U14=FORMULAS!$A$10,0,'Tabla Valoración controles'!$F$8))</f>
        <v>0</v>
      </c>
      <c r="Y14" s="66"/>
      <c r="Z14" s="67">
        <f>+IF(Y14='Tabla Valoración controles'!$D$9,'Tabla Valoración controles'!$F$9,IF(U14=FORMULAS!$A$10,0,'Tabla Valoración controles'!$F$10))</f>
        <v>0</v>
      </c>
      <c r="AA14" s="66"/>
      <c r="AB14" s="67">
        <f>+IF(AA14='Tabla Valoración controles'!$D$9,'Tabla Valoración controles'!$F$9,IF(W14=FORMULAS!$A$10,0,'Tabla Valoración controles'!$F$10))</f>
        <v>0</v>
      </c>
      <c r="AC14" s="66"/>
      <c r="AD14" s="67">
        <f>+IF(AC14='Tabla Valoración controles'!$D$13,'Tabla Valoración controles'!$F$13,'Tabla Valoración controles'!$F$14)</f>
        <v>0</v>
      </c>
      <c r="AE14" s="123"/>
      <c r="AF14" s="69"/>
      <c r="AG14" s="68"/>
      <c r="AH14" s="69"/>
      <c r="AI14" s="68"/>
      <c r="AJ14" s="70"/>
      <c r="AK14" s="66"/>
      <c r="AL14" s="71"/>
      <c r="AM14" s="74"/>
      <c r="AN14" s="72"/>
      <c r="AO14" s="72"/>
      <c r="AP14" s="72"/>
      <c r="AQ14" s="72"/>
      <c r="AR14" s="72"/>
      <c r="AS14" s="72"/>
      <c r="AT14" s="72"/>
      <c r="AU14" s="72"/>
      <c r="AV14" s="72"/>
      <c r="AW14" s="72"/>
      <c r="AX14" s="72"/>
      <c r="AY14" s="72"/>
      <c r="AZ14" s="72"/>
      <c r="BA14" s="72"/>
      <c r="BB14" s="72"/>
      <c r="BC14" s="121">
        <f t="shared" si="1"/>
        <v>0</v>
      </c>
      <c r="BD14" s="121">
        <f t="shared" si="2"/>
        <v>0</v>
      </c>
      <c r="BE14" s="121">
        <f>+BE13-BD14</f>
        <v>0.252</v>
      </c>
      <c r="BF14" s="220"/>
      <c r="BG14" s="220"/>
      <c r="BH14" s="220"/>
      <c r="BI14" s="220"/>
      <c r="BJ14" s="227"/>
      <c r="BK14" s="216"/>
      <c r="BL14" s="202"/>
      <c r="BM14" s="151"/>
      <c r="BN14" s="151"/>
      <c r="BO14" s="152"/>
      <c r="BP14" s="152"/>
      <c r="BQ14" s="151"/>
      <c r="BR14" s="151"/>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190"/>
    </row>
    <row r="15" spans="1:96" ht="75" customHeight="1" x14ac:dyDescent="0.2">
      <c r="A15" s="240">
        <v>2</v>
      </c>
      <c r="B15" s="276" t="s">
        <v>305</v>
      </c>
      <c r="C15" s="240" t="str">
        <f>VLOOKUP(B15,$CW$511:$CX$533,2,0)</f>
        <v>Realizar mejoramiento integral de espacio público en ocho (8) territorios priorizados.</v>
      </c>
      <c r="D15" s="240" t="str">
        <f>VLOOKUP(B15,FORMULAS!$A$30:$C$52,3,0)</f>
        <v>Director de Mejoramiento de Barrios</v>
      </c>
      <c r="E15" s="252" t="s">
        <v>115</v>
      </c>
      <c r="F15" s="252" t="s">
        <v>308</v>
      </c>
      <c r="G15" s="273" t="s">
        <v>309</v>
      </c>
      <c r="H15" s="252" t="s">
        <v>313</v>
      </c>
      <c r="I15" s="258" t="s">
        <v>279</v>
      </c>
      <c r="J15" s="261">
        <v>600</v>
      </c>
      <c r="K15" s="264" t="str">
        <f>+IF(L15=FORMULAS!$N$2,FORMULAS!$O$2,IF('208-PLA-Ft-78 Mapa Gestión'!L15:L20=FORMULAS!$N$3,FORMULAS!$O$3,IF('208-PLA-Ft-78 Mapa Gestión'!L15:L20=FORMULAS!$N$4,FORMULAS!$O$4,IF('208-PLA-Ft-78 Mapa Gestión'!L15:L20=FORMULAS!$N$5,FORMULAS!$O$5,IF('208-PLA-Ft-78 Mapa Gestión'!L15:L20=FORMULAS!$N$6,FORMULAS!$O$6)))))</f>
        <v>Alta</v>
      </c>
      <c r="L15" s="267">
        <f>+IF(J15&lt;=FORMULAS!$M$2,FORMULAS!$N$2,IF('208-PLA-Ft-78 Mapa Gestión'!J15&lt;=FORMULAS!$M$3,FORMULAS!$N$3,IF('208-PLA-Ft-78 Mapa Gestión'!J15&lt;=FORMULAS!$M$4,FORMULAS!$N$4,IF('208-PLA-Ft-78 Mapa Gestión'!J15&lt;=FORMULAS!$M$5,FORMULAS!$N$5,FORMULAS!$N$6))))</f>
        <v>0.8</v>
      </c>
      <c r="M15" s="270" t="s">
        <v>88</v>
      </c>
      <c r="N15" s="264" t="str">
        <f>+IF(M15=FORMULAS!$H$2,FORMULAS!$I$2,IF('208-PLA-Ft-78 Mapa Gestión'!M15:M20=FORMULAS!$H$3,FORMULAS!$I$3,IF('208-PLA-Ft-78 Mapa Gestión'!M15:M20=FORMULAS!$H$4,FORMULAS!$I$4,IF('208-PLA-Ft-78 Mapa Gestión'!M15:M20=FORMULAS!$H$5,FORMULAS!$I$5,IF('208-PLA-Ft-78 Mapa Gestión'!M15:M20=FORMULAS!$H$6,FORMULAS!$I$6,IF('208-PLA-Ft-78 Mapa Gestión'!M15:M20=FORMULAS!$H$7,FORMULAS!$I$7,IF('208-PLA-Ft-78 Mapa Gestión'!M15:M20=FORMULAS!$H$8,FORMULAS!$I$8,IF('208-PLA-Ft-78 Mapa Gestión'!M15:M20=FORMULAS!$H$9,FORMULAS!$I$9,IF('208-PLA-Ft-78 Mapa Gestión'!M15:M20=FORMULAS!$H$10,FORMULAS!$I$10,IF('208-PLA-Ft-78 Mapa Gestión'!M15:M20=FORMULAS!$H$11,FORMULAS!$I$11))))))))))</f>
        <v>Mayor</v>
      </c>
      <c r="O15" s="211">
        <f>VLOOKUP(N15,FORMULAS!$I$1:$J$6,2,0)</f>
        <v>0.8</v>
      </c>
      <c r="P15" s="211" t="str">
        <f t="shared" ref="P15" si="3">CONCATENATE(N15,K15)</f>
        <v>MayorAlta</v>
      </c>
      <c r="Q15" s="214" t="str">
        <f>VLOOKUP(P15,FORMULAS!$K$17:$L$42,2,0)</f>
        <v>Alto</v>
      </c>
      <c r="R15" s="125">
        <v>1</v>
      </c>
      <c r="S15" s="143" t="s">
        <v>649</v>
      </c>
      <c r="T15" s="125" t="str">
        <f>VLOOKUP(U15,[2]FORMULAS!$A$15:$B$18,2,0)</f>
        <v>Probabilidad</v>
      </c>
      <c r="U15" s="66" t="s">
        <v>13</v>
      </c>
      <c r="V15" s="67">
        <f>+IF(U15='[2]Tabla Valoración controles'!$D$4,'[2]Tabla Valoración controles'!$F$4,IF('[2]208-PLA-Ft-78 Mapa Gestión'!U15='[2]Tabla Valoración controles'!$D$5,'[2]Tabla Valoración controles'!$F$5,IF(U15=[2]FORMULAS!$A$10,0,'[2]Tabla Valoración controles'!$F$6)))</f>
        <v>0.25</v>
      </c>
      <c r="W15" s="66" t="s">
        <v>8</v>
      </c>
      <c r="X15" s="68">
        <f>+IF(W15='[2]Tabla Valoración controles'!$D$7,'[2]Tabla Valoración controles'!$F$7,IF(U15=[2]FORMULAS!$A$10,0,'[2]Tabla Valoración controles'!$F$8))</f>
        <v>0.15</v>
      </c>
      <c r="Y15" s="66" t="s">
        <v>18</v>
      </c>
      <c r="Z15" s="67">
        <f>+IF(Y15='[2]Tabla Valoración controles'!$D$9,'[2]Tabla Valoración controles'!$F$9,IF(U15=[2]FORMULAS!$A$10,0,'[2]Tabla Valoración controles'!$F$10))</f>
        <v>0</v>
      </c>
      <c r="AA15" s="66" t="s">
        <v>21</v>
      </c>
      <c r="AB15" s="67">
        <f>+IF(AA15='[2]Tabla Valoración controles'!$D$9,'[2]Tabla Valoración controles'!$F$9,IF(W15=[2]FORMULAS!$A$10,0,'[2]Tabla Valoración controles'!$F$10))</f>
        <v>0</v>
      </c>
      <c r="AC15" s="66" t="s">
        <v>102</v>
      </c>
      <c r="AD15" s="67">
        <f>+IF(AC15='[2]Tabla Valoración controles'!$D$13,'[2]Tabla Valoración controles'!$F$13,'[2]Tabla Valoración controles'!$F$14)</f>
        <v>0</v>
      </c>
      <c r="AE15" s="123"/>
      <c r="AF15" s="69"/>
      <c r="AG15" s="68"/>
      <c r="AH15" s="69"/>
      <c r="AI15" s="68"/>
      <c r="AJ15" s="70"/>
      <c r="AK15" s="66"/>
      <c r="AL15" s="71"/>
      <c r="AM15" s="74"/>
      <c r="AN15" s="72"/>
      <c r="AO15" s="72"/>
      <c r="AP15" s="72"/>
      <c r="AQ15" s="72"/>
      <c r="AR15" s="72"/>
      <c r="AS15" s="72"/>
      <c r="AT15" s="72"/>
      <c r="AU15" s="72"/>
      <c r="AV15" s="72"/>
      <c r="AW15" s="72"/>
      <c r="AX15" s="72"/>
      <c r="AY15" s="72"/>
      <c r="AZ15" s="72"/>
      <c r="BA15" s="72"/>
      <c r="BB15" s="72"/>
      <c r="BC15" s="121">
        <f>+V15+X15+Z15</f>
        <v>0.4</v>
      </c>
      <c r="BD15" s="121">
        <f>+IF(T15=FORMULAS!$A$8,'208-PLA-Ft-78 Mapa Gestión'!BC15*'208-PLA-Ft-78 Mapa Gestión'!L15:L20,'208-PLA-Ft-78 Mapa Gestión'!BC15*'208-PLA-Ft-78 Mapa Gestión'!O15:O20)</f>
        <v>0.32000000000000006</v>
      </c>
      <c r="BE15" s="121">
        <f>+IF(T15=FORMULAS!$A$8,'208-PLA-Ft-78 Mapa Gestión'!L15:L20-'208-PLA-Ft-78 Mapa Gestión'!BD15,0)</f>
        <v>0.48</v>
      </c>
      <c r="BF15" s="219">
        <f>+BE20</f>
        <v>0.33599999999999997</v>
      </c>
      <c r="BG15" s="219" t="str">
        <f>+IF(BF15&lt;=FORMULAS!$N$2,FORMULAS!$O$2,IF(BF15&lt;=FORMULAS!$N$3,FORMULAS!$O$3,IF(BF15&lt;=FORMULAS!$N$4,FORMULAS!$O$4,IF(BF15&lt;=FORMULAS!$N$5,FORMULAS!$O$5,FORMULAS!O12))))</f>
        <v>Baja</v>
      </c>
      <c r="BH15" s="219" t="str">
        <f>+IF(T15=FORMULAS!$A$9,BE20,'208-PLA-Ft-78 Mapa Gestión'!N15:N20)</f>
        <v>Mayor</v>
      </c>
      <c r="BI15" s="219">
        <f>+IF(T15=FORMULAS!B15,'208-PLA-Ft-78 Mapa Gestión'!BE20,'208-PLA-Ft-78 Mapa Gestión'!O15:O20)</f>
        <v>0.8</v>
      </c>
      <c r="BJ15" s="227" t="str">
        <f>CONCATENATE(BH15,BG15)</f>
        <v>MayorBaja</v>
      </c>
      <c r="BK15" s="214" t="str">
        <f>VLOOKUP(BJ15,FORMULAS!$K$17:$L$42,2,0)</f>
        <v>Alto</v>
      </c>
      <c r="BL15" s="194" t="s">
        <v>170</v>
      </c>
      <c r="BM15" s="148" t="s">
        <v>502</v>
      </c>
      <c r="BN15" s="134" t="s">
        <v>495</v>
      </c>
      <c r="BO15" s="147">
        <v>44593</v>
      </c>
      <c r="BP15" s="146">
        <v>44742</v>
      </c>
      <c r="BQ15" s="134" t="s">
        <v>499</v>
      </c>
      <c r="BR15" s="134" t="s">
        <v>497</v>
      </c>
      <c r="BS15" s="194" t="s">
        <v>253</v>
      </c>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88" t="s">
        <v>501</v>
      </c>
    </row>
    <row r="16" spans="1:96" ht="102" x14ac:dyDescent="0.2">
      <c r="A16" s="241"/>
      <c r="B16" s="277"/>
      <c r="C16" s="241"/>
      <c r="D16" s="241"/>
      <c r="E16" s="253"/>
      <c r="F16" s="253"/>
      <c r="G16" s="274"/>
      <c r="H16" s="253"/>
      <c r="I16" s="259"/>
      <c r="J16" s="262"/>
      <c r="K16" s="265"/>
      <c r="L16" s="268"/>
      <c r="M16" s="271"/>
      <c r="N16" s="265"/>
      <c r="O16" s="212"/>
      <c r="P16" s="212"/>
      <c r="Q16" s="215"/>
      <c r="R16" s="125">
        <v>2</v>
      </c>
      <c r="S16" s="143" t="s">
        <v>650</v>
      </c>
      <c r="T16" s="125" t="str">
        <f>VLOOKUP(U16,[2]FORMULAS!$A$15:$B$18,2,0)</f>
        <v>Probabilidad</v>
      </c>
      <c r="U16" s="66" t="s">
        <v>14</v>
      </c>
      <c r="V16" s="67">
        <f>+IF(U16='[2]Tabla Valoración controles'!$D$4,'[2]Tabla Valoración controles'!$F$4,IF('[2]208-PLA-Ft-78 Mapa Gestión'!U16='[2]Tabla Valoración controles'!$D$5,'[2]Tabla Valoración controles'!$F$5,IF(U16=[2]FORMULAS!$A$10,0,'[2]Tabla Valoración controles'!$F$6)))</f>
        <v>0.15</v>
      </c>
      <c r="W16" s="66" t="s">
        <v>8</v>
      </c>
      <c r="X16" s="68">
        <f>+IF(W16='[2]Tabla Valoración controles'!$D$7,'[2]Tabla Valoración controles'!$F$7,IF(U16=[2]FORMULAS!$A$10,0,'[2]Tabla Valoración controles'!$F$8))</f>
        <v>0.15</v>
      </c>
      <c r="Y16" s="66" t="s">
        <v>18</v>
      </c>
      <c r="Z16" s="67">
        <f>+IF(Y16='[2]Tabla Valoración controles'!$D$9,'[2]Tabla Valoración controles'!$F$9,IF(U16=[2]FORMULAS!$A$10,0,'[2]Tabla Valoración controles'!$F$10))</f>
        <v>0</v>
      </c>
      <c r="AA16" s="66" t="s">
        <v>21</v>
      </c>
      <c r="AB16" s="67">
        <f>+IF(AA16='[2]Tabla Valoración controles'!$D$9,'[2]Tabla Valoración controles'!$F$9,IF(W16=[2]FORMULAS!$A$10,0,'[2]Tabla Valoración controles'!$F$10))</f>
        <v>0</v>
      </c>
      <c r="AC16" s="66" t="s">
        <v>102</v>
      </c>
      <c r="AD16" s="67">
        <f>+IF(AC16='[2]Tabla Valoración controles'!$D$13,'[2]Tabla Valoración controles'!$F$13,'[2]Tabla Valoración controles'!$F$14)</f>
        <v>0</v>
      </c>
      <c r="AE16" s="123"/>
      <c r="AF16" s="69"/>
      <c r="AG16" s="68"/>
      <c r="AH16" s="69"/>
      <c r="AI16" s="68"/>
      <c r="AJ16" s="70"/>
      <c r="AK16" s="66"/>
      <c r="AL16" s="71"/>
      <c r="AM16" s="74"/>
      <c r="AN16" s="72"/>
      <c r="AO16" s="72"/>
      <c r="AP16" s="72"/>
      <c r="AQ16" s="72"/>
      <c r="AR16" s="72"/>
      <c r="AS16" s="72"/>
      <c r="AT16" s="72"/>
      <c r="AU16" s="72"/>
      <c r="AV16" s="72"/>
      <c r="AW16" s="72"/>
      <c r="AX16" s="72"/>
      <c r="AY16" s="72"/>
      <c r="AZ16" s="72"/>
      <c r="BA16" s="72"/>
      <c r="BB16" s="72"/>
      <c r="BC16" s="121">
        <f>+V16+X16+Z16</f>
        <v>0.3</v>
      </c>
      <c r="BD16" s="121">
        <f>+BC16*BE15</f>
        <v>0.14399999999999999</v>
      </c>
      <c r="BE16" s="121">
        <f>+BE15-BD16</f>
        <v>0.33599999999999997</v>
      </c>
      <c r="BF16" s="220"/>
      <c r="BG16" s="220"/>
      <c r="BH16" s="220"/>
      <c r="BI16" s="220"/>
      <c r="BJ16" s="227"/>
      <c r="BK16" s="215"/>
      <c r="BL16" s="195"/>
      <c r="BM16" s="134" t="s">
        <v>503</v>
      </c>
      <c r="BN16" s="134" t="s">
        <v>495</v>
      </c>
      <c r="BO16" s="147">
        <v>44593</v>
      </c>
      <c r="BP16" s="146">
        <v>44771</v>
      </c>
      <c r="BQ16" s="153" t="s">
        <v>504</v>
      </c>
      <c r="BR16" s="153" t="s">
        <v>505</v>
      </c>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195"/>
      <c r="CR16" s="189"/>
    </row>
    <row r="17" spans="1:96" ht="75" customHeight="1" x14ac:dyDescent="0.2">
      <c r="A17" s="241"/>
      <c r="B17" s="277"/>
      <c r="C17" s="241"/>
      <c r="D17" s="241"/>
      <c r="E17" s="253"/>
      <c r="F17" s="253"/>
      <c r="G17" s="274"/>
      <c r="H17" s="253"/>
      <c r="I17" s="259"/>
      <c r="J17" s="262"/>
      <c r="K17" s="265"/>
      <c r="L17" s="268"/>
      <c r="M17" s="271"/>
      <c r="N17" s="265"/>
      <c r="O17" s="212"/>
      <c r="P17" s="212"/>
      <c r="Q17" s="215"/>
      <c r="R17" s="125"/>
      <c r="S17" s="51"/>
      <c r="T17" s="125">
        <f>VLOOKUP(U17,[2]FORMULAS!$A$15:$B$18,2,0)</f>
        <v>0</v>
      </c>
      <c r="U17" s="66" t="s">
        <v>163</v>
      </c>
      <c r="V17" s="67">
        <f>+IF(U17='[2]Tabla Valoración controles'!$D$4,'[2]Tabla Valoración controles'!$F$4,IF('[2]208-PLA-Ft-78 Mapa Gestión'!U17='[2]Tabla Valoración controles'!$D$5,'[2]Tabla Valoración controles'!$F$5,IF(U17=[2]FORMULAS!$A$10,0,'[2]Tabla Valoración controles'!$F$6)))</f>
        <v>0</v>
      </c>
      <c r="W17" s="66" t="s">
        <v>8</v>
      </c>
      <c r="X17" s="68">
        <f>+IF(W17='[2]Tabla Valoración controles'!$D$7,'[2]Tabla Valoración controles'!$F$7,IF(U17=[2]FORMULAS!$A$10,0,'[2]Tabla Valoración controles'!$F$8))</f>
        <v>0</v>
      </c>
      <c r="Y17" s="66" t="s">
        <v>19</v>
      </c>
      <c r="Z17" s="67">
        <f>+IF(Y17='[2]Tabla Valoración controles'!$D$9,'[2]Tabla Valoración controles'!$F$9,IF(U17=[2]FORMULAS!$A$10,0,'[2]Tabla Valoración controles'!$F$10))</f>
        <v>0</v>
      </c>
      <c r="AA17" s="66" t="s">
        <v>22</v>
      </c>
      <c r="AB17" s="67">
        <f>+IF(AA17='[2]Tabla Valoración controles'!$D$9,'[2]Tabla Valoración controles'!$F$9,IF(W17=[2]FORMULAS!$A$10,0,'[2]Tabla Valoración controles'!$F$10))</f>
        <v>0</v>
      </c>
      <c r="AC17" s="66" t="s">
        <v>102</v>
      </c>
      <c r="AD17" s="67">
        <f>+IF(AC17='[2]Tabla Valoración controles'!$D$13,'[2]Tabla Valoración controles'!$F$13,'[2]Tabla Valoración controles'!$F$14)</f>
        <v>0</v>
      </c>
      <c r="AE17" s="123"/>
      <c r="AF17" s="69"/>
      <c r="AG17" s="68"/>
      <c r="AH17" s="69"/>
      <c r="AI17" s="68"/>
      <c r="AJ17" s="70"/>
      <c r="AK17" s="66"/>
      <c r="AL17" s="71"/>
      <c r="AM17" s="74"/>
      <c r="AN17" s="72"/>
      <c r="AO17" s="72"/>
      <c r="AP17" s="72"/>
      <c r="AQ17" s="72"/>
      <c r="AR17" s="72"/>
      <c r="AS17" s="72"/>
      <c r="AT17" s="72"/>
      <c r="AU17" s="72"/>
      <c r="AV17" s="72"/>
      <c r="AW17" s="72"/>
      <c r="AX17" s="72"/>
      <c r="AY17" s="72"/>
      <c r="AZ17" s="72"/>
      <c r="BA17" s="72"/>
      <c r="BB17" s="72"/>
      <c r="BC17" s="121">
        <f>+V17+X17+Z17</f>
        <v>0</v>
      </c>
      <c r="BD17" s="121">
        <f>+BD16*BC17</f>
        <v>0</v>
      </c>
      <c r="BE17" s="121">
        <f t="shared" ref="BE17:BE20" si="4">+BE16-BD17</f>
        <v>0.33599999999999997</v>
      </c>
      <c r="BF17" s="220"/>
      <c r="BG17" s="220"/>
      <c r="BH17" s="220"/>
      <c r="BI17" s="220"/>
      <c r="BJ17" s="227"/>
      <c r="BK17" s="215"/>
      <c r="BL17" s="195"/>
      <c r="BM17" s="149"/>
      <c r="BN17" s="137"/>
      <c r="BO17" s="137"/>
      <c r="BP17" s="137"/>
      <c r="BQ17" s="137"/>
      <c r="BR17" s="137"/>
      <c r="BS17" s="195"/>
      <c r="BT17" s="195"/>
      <c r="BU17" s="195"/>
      <c r="BV17" s="195"/>
      <c r="BW17" s="195"/>
      <c r="BX17" s="195"/>
      <c r="BY17" s="195"/>
      <c r="BZ17" s="195"/>
      <c r="CA17" s="195"/>
      <c r="CB17" s="195"/>
      <c r="CC17" s="195"/>
      <c r="CD17" s="195"/>
      <c r="CE17" s="195"/>
      <c r="CF17" s="195"/>
      <c r="CG17" s="195"/>
      <c r="CH17" s="195"/>
      <c r="CI17" s="195"/>
      <c r="CJ17" s="195"/>
      <c r="CK17" s="195"/>
      <c r="CL17" s="195"/>
      <c r="CM17" s="195"/>
      <c r="CN17" s="195"/>
      <c r="CO17" s="195"/>
      <c r="CP17" s="195"/>
      <c r="CQ17" s="195"/>
      <c r="CR17" s="189"/>
    </row>
    <row r="18" spans="1:96" ht="17.25" customHeight="1" x14ac:dyDescent="0.2">
      <c r="A18" s="241"/>
      <c r="B18" s="277"/>
      <c r="C18" s="241"/>
      <c r="D18" s="241"/>
      <c r="E18" s="253"/>
      <c r="F18" s="253"/>
      <c r="G18" s="274"/>
      <c r="H18" s="253"/>
      <c r="I18" s="259"/>
      <c r="J18" s="262"/>
      <c r="K18" s="265"/>
      <c r="L18" s="268"/>
      <c r="M18" s="271"/>
      <c r="N18" s="265"/>
      <c r="O18" s="212"/>
      <c r="P18" s="212"/>
      <c r="Q18" s="215"/>
      <c r="R18" s="65"/>
      <c r="S18" s="51"/>
      <c r="T18" s="65">
        <f>VLOOKUP(U18,FORMULAS!$A$15:$B$18,2,0)</f>
        <v>0</v>
      </c>
      <c r="U18" s="66" t="s">
        <v>163</v>
      </c>
      <c r="V18" s="67">
        <f>+IF(U18='Tabla Valoración controles'!$D$4,'Tabla Valoración controles'!$F$4,IF('208-PLA-Ft-78 Mapa Gestión'!U18='Tabla Valoración controles'!$D$5,'Tabla Valoración controles'!$F$5,IF(U18=FORMULAS!$A$10,0,'Tabla Valoración controles'!$F$6)))</f>
        <v>0</v>
      </c>
      <c r="W18" s="66"/>
      <c r="X18" s="68">
        <f>+IF(W18='Tabla Valoración controles'!$D$7,'Tabla Valoración controles'!$F$7,IF(U18=FORMULAS!$A$10,0,'Tabla Valoración controles'!$F$8))</f>
        <v>0</v>
      </c>
      <c r="Y18" s="66"/>
      <c r="Z18" s="67">
        <f>+IF(Y18='Tabla Valoración controles'!$D$9,'Tabla Valoración controles'!$F$9,IF(U18=FORMULAS!$A$10,0,'Tabla Valoración controles'!$F$10))</f>
        <v>0</v>
      </c>
      <c r="AA18" s="66" t="s">
        <v>22</v>
      </c>
      <c r="AB18" s="67">
        <f>+IF(AA18='Tabla Valoración controles'!$D$9,'Tabla Valoración controles'!$F$9,IF(W18=FORMULAS!$A$10,0,'Tabla Valoración controles'!$F$10))</f>
        <v>0</v>
      </c>
      <c r="AC18" s="66"/>
      <c r="AD18" s="67">
        <f>+IF(AC18='Tabla Valoración controles'!$D$13,'Tabla Valoración controles'!$F$13,'Tabla Valoración controles'!$F$14)</f>
        <v>0</v>
      </c>
      <c r="AE18" s="123"/>
      <c r="AF18" s="69"/>
      <c r="AG18" s="68"/>
      <c r="AH18" s="69"/>
      <c r="AI18" s="68"/>
      <c r="AJ18" s="70"/>
      <c r="AK18" s="66"/>
      <c r="AL18" s="71"/>
      <c r="AM18" s="74"/>
      <c r="AN18" s="72"/>
      <c r="AO18" s="72"/>
      <c r="AP18" s="72"/>
      <c r="AQ18" s="72"/>
      <c r="AR18" s="72"/>
      <c r="AS18" s="72"/>
      <c r="AT18" s="72"/>
      <c r="AU18" s="72"/>
      <c r="AV18" s="72"/>
      <c r="AW18" s="72"/>
      <c r="AX18" s="72"/>
      <c r="AY18" s="72"/>
      <c r="AZ18" s="72"/>
      <c r="BA18" s="72"/>
      <c r="BB18" s="72"/>
      <c r="BC18" s="121">
        <f t="shared" ref="BC18:BC20" si="5">+V18+X18+Z18</f>
        <v>0</v>
      </c>
      <c r="BD18" s="121">
        <f>+BD17*BC18</f>
        <v>0</v>
      </c>
      <c r="BE18" s="121">
        <f t="shared" si="4"/>
        <v>0.33599999999999997</v>
      </c>
      <c r="BF18" s="220"/>
      <c r="BG18" s="220"/>
      <c r="BH18" s="220"/>
      <c r="BI18" s="220"/>
      <c r="BJ18" s="227"/>
      <c r="BK18" s="215"/>
      <c r="BL18" s="195"/>
      <c r="BM18" s="149"/>
      <c r="BN18" s="137"/>
      <c r="BO18" s="137"/>
      <c r="BP18" s="137"/>
      <c r="BQ18" s="137"/>
      <c r="BR18" s="137"/>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195"/>
      <c r="CQ18" s="195"/>
      <c r="CR18" s="189"/>
    </row>
    <row r="19" spans="1:96" ht="17.25" customHeight="1" x14ac:dyDescent="0.2">
      <c r="A19" s="241"/>
      <c r="B19" s="277"/>
      <c r="C19" s="241"/>
      <c r="D19" s="241"/>
      <c r="E19" s="253"/>
      <c r="F19" s="253"/>
      <c r="G19" s="274"/>
      <c r="H19" s="253"/>
      <c r="I19" s="259"/>
      <c r="J19" s="262"/>
      <c r="K19" s="265"/>
      <c r="L19" s="268"/>
      <c r="M19" s="271"/>
      <c r="N19" s="265"/>
      <c r="O19" s="212"/>
      <c r="P19" s="212"/>
      <c r="Q19" s="215"/>
      <c r="R19" s="65"/>
      <c r="S19" s="51"/>
      <c r="T19" s="65">
        <f>VLOOKUP(U19,FORMULAS!$A$15:$B$18,2,0)</f>
        <v>0</v>
      </c>
      <c r="U19" s="66" t="s">
        <v>163</v>
      </c>
      <c r="V19" s="67">
        <f>+IF(U19='Tabla Valoración controles'!$D$4,'Tabla Valoración controles'!$F$4,IF('208-PLA-Ft-78 Mapa Gestión'!U19='Tabla Valoración controles'!$D$5,'Tabla Valoración controles'!$F$5,IF(U19=FORMULAS!$A$10,0,'Tabla Valoración controles'!$F$6)))</f>
        <v>0</v>
      </c>
      <c r="W19" s="66"/>
      <c r="X19" s="68">
        <f>+IF(W19='Tabla Valoración controles'!$D$7,'Tabla Valoración controles'!$F$7,IF(U19=FORMULAS!$A$10,0,'Tabla Valoración controles'!$F$8))</f>
        <v>0</v>
      </c>
      <c r="Y19" s="66"/>
      <c r="Z19" s="67">
        <f>+IF(Y19='Tabla Valoración controles'!$D$9,'Tabla Valoración controles'!$F$9,IF(U19=FORMULAS!$A$10,0,'Tabla Valoración controles'!$F$10))</f>
        <v>0</v>
      </c>
      <c r="AA19" s="66"/>
      <c r="AB19" s="67">
        <f>+IF(AA19='Tabla Valoración controles'!$D$9,'Tabla Valoración controles'!$F$9,IF(W19=FORMULAS!$A$10,0,'Tabla Valoración controles'!$F$10))</f>
        <v>0</v>
      </c>
      <c r="AC19" s="66"/>
      <c r="AD19" s="67">
        <f>+IF(AC19='Tabla Valoración controles'!$D$13,'Tabla Valoración controles'!$F$13,'Tabla Valoración controles'!$F$14)</f>
        <v>0</v>
      </c>
      <c r="AE19" s="123"/>
      <c r="AF19" s="69"/>
      <c r="AG19" s="68"/>
      <c r="AH19" s="69"/>
      <c r="AI19" s="68"/>
      <c r="AJ19" s="70"/>
      <c r="AK19" s="66"/>
      <c r="AL19" s="71"/>
      <c r="AM19" s="74"/>
      <c r="AN19" s="72"/>
      <c r="AO19" s="72"/>
      <c r="AP19" s="72"/>
      <c r="AQ19" s="72"/>
      <c r="AR19" s="72"/>
      <c r="AS19" s="72"/>
      <c r="AT19" s="72"/>
      <c r="AU19" s="72"/>
      <c r="AV19" s="72"/>
      <c r="AW19" s="72"/>
      <c r="AX19" s="72"/>
      <c r="AY19" s="72"/>
      <c r="AZ19" s="72"/>
      <c r="BA19" s="72"/>
      <c r="BB19" s="72"/>
      <c r="BC19" s="121">
        <f t="shared" si="5"/>
        <v>0</v>
      </c>
      <c r="BD19" s="121">
        <f t="shared" ref="BD19:BD20" si="6">+BD18*BC19</f>
        <v>0</v>
      </c>
      <c r="BE19" s="121">
        <f t="shared" si="4"/>
        <v>0.33599999999999997</v>
      </c>
      <c r="BF19" s="220"/>
      <c r="BG19" s="220"/>
      <c r="BH19" s="220"/>
      <c r="BI19" s="220"/>
      <c r="BJ19" s="227"/>
      <c r="BK19" s="215"/>
      <c r="BL19" s="195"/>
      <c r="BM19" s="149"/>
      <c r="BN19" s="137"/>
      <c r="BO19" s="137"/>
      <c r="BP19" s="137"/>
      <c r="BQ19" s="137"/>
      <c r="BR19" s="137"/>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89"/>
    </row>
    <row r="20" spans="1:96" ht="17.25" customHeight="1" x14ac:dyDescent="0.2">
      <c r="A20" s="242"/>
      <c r="B20" s="278"/>
      <c r="C20" s="242"/>
      <c r="D20" s="242"/>
      <c r="E20" s="254"/>
      <c r="F20" s="254"/>
      <c r="G20" s="275"/>
      <c r="H20" s="254"/>
      <c r="I20" s="260"/>
      <c r="J20" s="263"/>
      <c r="K20" s="266"/>
      <c r="L20" s="269"/>
      <c r="M20" s="272"/>
      <c r="N20" s="266"/>
      <c r="O20" s="213"/>
      <c r="P20" s="213"/>
      <c r="Q20" s="216"/>
      <c r="R20" s="65"/>
      <c r="S20" s="51"/>
      <c r="T20" s="65">
        <f>VLOOKUP(U20,FORMULAS!$A$15:$B$18,2,0)</f>
        <v>0</v>
      </c>
      <c r="U20" s="66" t="s">
        <v>163</v>
      </c>
      <c r="V20" s="67">
        <f>+IF(U20='Tabla Valoración controles'!$D$4,'Tabla Valoración controles'!$F$4,IF('208-PLA-Ft-78 Mapa Gestión'!U20='Tabla Valoración controles'!$D$5,'Tabla Valoración controles'!$F$5,IF(U20=FORMULAS!$A$10,0,'Tabla Valoración controles'!$F$6)))</f>
        <v>0</v>
      </c>
      <c r="W20" s="66"/>
      <c r="X20" s="68">
        <f>+IF(W20='Tabla Valoración controles'!$D$7,'Tabla Valoración controles'!$F$7,IF(U20=FORMULAS!$A$10,0,'Tabla Valoración controles'!$F$8))</f>
        <v>0</v>
      </c>
      <c r="Y20" s="66"/>
      <c r="Z20" s="67">
        <f>+IF(Y20='Tabla Valoración controles'!$D$9,'Tabla Valoración controles'!$F$9,IF(U20=FORMULAS!$A$10,0,'Tabla Valoración controles'!$F$10))</f>
        <v>0</v>
      </c>
      <c r="AA20" s="66"/>
      <c r="AB20" s="67">
        <f>+IF(AA20='Tabla Valoración controles'!$D$9,'Tabla Valoración controles'!$F$9,IF(W20=FORMULAS!$A$10,0,'Tabla Valoración controles'!$F$10))</f>
        <v>0</v>
      </c>
      <c r="AC20" s="66"/>
      <c r="AD20" s="67">
        <f>+IF(AC20='Tabla Valoración controles'!$D$13,'Tabla Valoración controles'!$F$13,'Tabla Valoración controles'!$F$14)</f>
        <v>0</v>
      </c>
      <c r="AE20" s="123"/>
      <c r="AF20" s="69"/>
      <c r="AG20" s="68"/>
      <c r="AH20" s="69"/>
      <c r="AI20" s="68"/>
      <c r="AJ20" s="70"/>
      <c r="AK20" s="66"/>
      <c r="AL20" s="71"/>
      <c r="AM20" s="74"/>
      <c r="AN20" s="72"/>
      <c r="AO20" s="72"/>
      <c r="AP20" s="72"/>
      <c r="AQ20" s="72"/>
      <c r="AR20" s="72"/>
      <c r="AS20" s="72"/>
      <c r="AT20" s="72"/>
      <c r="AU20" s="72"/>
      <c r="AV20" s="72"/>
      <c r="AW20" s="72"/>
      <c r="AX20" s="72"/>
      <c r="AY20" s="72"/>
      <c r="AZ20" s="72"/>
      <c r="BA20" s="72"/>
      <c r="BB20" s="72"/>
      <c r="BC20" s="121">
        <f t="shared" si="5"/>
        <v>0</v>
      </c>
      <c r="BD20" s="121">
        <f t="shared" si="6"/>
        <v>0</v>
      </c>
      <c r="BE20" s="121">
        <f t="shared" si="4"/>
        <v>0.33599999999999997</v>
      </c>
      <c r="BF20" s="220"/>
      <c r="BG20" s="220"/>
      <c r="BH20" s="220"/>
      <c r="BI20" s="220"/>
      <c r="BJ20" s="227"/>
      <c r="BK20" s="216"/>
      <c r="BL20" s="202"/>
      <c r="BM20" s="151"/>
      <c r="BN20" s="138"/>
      <c r="BO20" s="138"/>
      <c r="BP20" s="138"/>
      <c r="BQ20" s="138"/>
      <c r="BR20" s="138"/>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190"/>
    </row>
    <row r="21" spans="1:96" ht="76.5" customHeight="1" x14ac:dyDescent="0.2">
      <c r="A21" s="240">
        <v>3</v>
      </c>
      <c r="B21" s="237" t="s">
        <v>187</v>
      </c>
      <c r="C21" s="240" t="str">
        <f>VLOOKUP(B21,$CW$511:$CX$533,2,0)</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D21" s="240" t="str">
        <f>VLOOKUP(B21,FORMULAS!$A$30:$C$52,3,0)</f>
        <v>Director de Mejoramiento de Barrios</v>
      </c>
      <c r="E21" s="252" t="s">
        <v>278</v>
      </c>
      <c r="F21" s="252" t="s">
        <v>310</v>
      </c>
      <c r="G21" s="252" t="s">
        <v>311</v>
      </c>
      <c r="H21" s="273" t="s">
        <v>314</v>
      </c>
      <c r="I21" s="258" t="s">
        <v>279</v>
      </c>
      <c r="J21" s="261">
        <v>600</v>
      </c>
      <c r="K21" s="264" t="str">
        <f>+IF(L21=FORMULAS!$N$2,FORMULAS!$O$2,IF('208-PLA-Ft-78 Mapa Gestión'!L21:L26=FORMULAS!$N$3,FORMULAS!$O$3,IF('208-PLA-Ft-78 Mapa Gestión'!L21:L26=FORMULAS!$N$4,FORMULAS!$O$4,IF('208-PLA-Ft-78 Mapa Gestión'!L21:L26=FORMULAS!$N$5,FORMULAS!$O$5,IF('208-PLA-Ft-78 Mapa Gestión'!L21:L26=FORMULAS!$N$6,FORMULAS!$O$6)))))</f>
        <v>Alta</v>
      </c>
      <c r="L21" s="267">
        <f>+IF(J21&lt;=FORMULAS!$M$2,FORMULAS!$N$2,IF('208-PLA-Ft-78 Mapa Gestión'!J21&lt;=FORMULAS!$M$3,FORMULAS!$N$3,IF('208-PLA-Ft-78 Mapa Gestión'!J21&lt;=FORMULAS!$M$4,FORMULAS!$N$4,IF('208-PLA-Ft-78 Mapa Gestión'!J21&lt;=FORMULAS!$M$5,FORMULAS!$N$5,FORMULAS!$N$6))))</f>
        <v>0.8</v>
      </c>
      <c r="M21" s="270" t="s">
        <v>93</v>
      </c>
      <c r="N21" s="264" t="str">
        <f>+IF(M21=FORMULAS!$H$2,FORMULAS!$I$2,IF('208-PLA-Ft-78 Mapa Gestión'!M21:M26=FORMULAS!$H$3,FORMULAS!$I$3,IF('208-PLA-Ft-78 Mapa Gestión'!M21:M26=FORMULAS!$H$4,FORMULAS!$I$4,IF('208-PLA-Ft-78 Mapa Gestión'!M21:M26=FORMULAS!$H$5,FORMULAS!$I$5,IF('208-PLA-Ft-78 Mapa Gestión'!M21:M26=FORMULAS!$H$6,FORMULAS!$I$6,IF('208-PLA-Ft-78 Mapa Gestión'!M21:M26=FORMULAS!$H$7,FORMULAS!$I$7,IF('208-PLA-Ft-78 Mapa Gestión'!M21:M26=FORMULAS!$H$8,FORMULAS!$I$8,IF('208-PLA-Ft-78 Mapa Gestión'!M21:M26=FORMULAS!$H$9,FORMULAS!$I$9,IF('208-PLA-Ft-78 Mapa Gestión'!M21:M26=FORMULAS!$H$10,FORMULAS!$I$10,IF('208-PLA-Ft-78 Mapa Gestión'!M21:M26=FORMULAS!$H$11,FORMULAS!$I$11))))))))))</f>
        <v>Moderado</v>
      </c>
      <c r="O21" s="211">
        <f>VLOOKUP(N21,FORMULAS!$I$1:$J$6,2,0)</f>
        <v>0.6</v>
      </c>
      <c r="P21" s="211" t="str">
        <f t="shared" ref="P21" si="7">CONCATENATE(N21,K21)</f>
        <v>ModeradoAlta</v>
      </c>
      <c r="Q21" s="214" t="str">
        <f>VLOOKUP(P21,FORMULAS!$K$17:$L$42,2,0)</f>
        <v>Alto</v>
      </c>
      <c r="R21" s="125">
        <v>1</v>
      </c>
      <c r="S21" s="143" t="s">
        <v>651</v>
      </c>
      <c r="T21" s="125" t="str">
        <f>VLOOKUP(U21,FORMULAS!$A$15:$B$18,2,0)</f>
        <v>Probabilidad</v>
      </c>
      <c r="U21" s="66" t="s">
        <v>13</v>
      </c>
      <c r="V21" s="67">
        <f>+IF(U21='[2]Tabla Valoración controles'!$D$4,'[2]Tabla Valoración controles'!$F$4,IF('[2]208-PLA-Ft-78 Mapa Gestión'!U21='[2]Tabla Valoración controles'!$D$5,'[2]Tabla Valoración controles'!$F$5,IF(U21=[2]FORMULAS!$A$10,0,'[2]Tabla Valoración controles'!$F$6)))</f>
        <v>0.25</v>
      </c>
      <c r="W21" s="66" t="s">
        <v>8</v>
      </c>
      <c r="X21" s="68">
        <f>+IF(W21='[2]Tabla Valoración controles'!$D$7,'[2]Tabla Valoración controles'!$F$7,IF(U21=[2]FORMULAS!$A$10,0,'[2]Tabla Valoración controles'!$F$8))</f>
        <v>0.15</v>
      </c>
      <c r="Y21" s="66" t="s">
        <v>18</v>
      </c>
      <c r="Z21" s="67">
        <f>+IF(Y21='[2]Tabla Valoración controles'!$D$9,'[2]Tabla Valoración controles'!$F$9,IF(U21=[2]FORMULAS!$A$10,0,'[2]Tabla Valoración controles'!$F$10))</f>
        <v>0</v>
      </c>
      <c r="AA21" s="66" t="s">
        <v>21</v>
      </c>
      <c r="AB21" s="67">
        <f>+IF(AA21='[2]Tabla Valoración controles'!$D$9,'[2]Tabla Valoración controles'!$F$9,IF(W21=[2]FORMULAS!$A$10,0,'[2]Tabla Valoración controles'!$F$10))</f>
        <v>0</v>
      </c>
      <c r="AC21" s="66" t="s">
        <v>102</v>
      </c>
      <c r="AD21" s="67">
        <f>+IF(AC21='Tabla Valoración controles'!$D$13,'Tabla Valoración controles'!$F$13,'Tabla Valoración controles'!$F$14)</f>
        <v>0</v>
      </c>
      <c r="AE21" s="123"/>
      <c r="AF21" s="69"/>
      <c r="AG21" s="68"/>
      <c r="AH21" s="69"/>
      <c r="AI21" s="68"/>
      <c r="AJ21" s="70"/>
      <c r="AK21" s="66"/>
      <c r="AL21" s="71"/>
      <c r="AM21" s="74"/>
      <c r="AN21" s="72"/>
      <c r="AO21" s="72"/>
      <c r="AP21" s="72"/>
      <c r="AQ21" s="72"/>
      <c r="AR21" s="72"/>
      <c r="AS21" s="72"/>
      <c r="AT21" s="72"/>
      <c r="AU21" s="72"/>
      <c r="AV21" s="72"/>
      <c r="AW21" s="72"/>
      <c r="AX21" s="72"/>
      <c r="AY21" s="72"/>
      <c r="AZ21" s="72"/>
      <c r="BA21" s="72"/>
      <c r="BB21" s="72"/>
      <c r="BC21" s="121">
        <f>+V21+X21+Z21</f>
        <v>0.4</v>
      </c>
      <c r="BD21" s="121">
        <f>+IF(T21=FORMULAS!$A$8,'208-PLA-Ft-78 Mapa Gestión'!BC21*'208-PLA-Ft-78 Mapa Gestión'!L21:L26,'208-PLA-Ft-78 Mapa Gestión'!BC21*'208-PLA-Ft-78 Mapa Gestión'!O21:O26)</f>
        <v>0.32000000000000006</v>
      </c>
      <c r="BE21" s="121">
        <f>+IF(T21=FORMULAS!$A$8,'208-PLA-Ft-78 Mapa Gestión'!L21:L26-'208-PLA-Ft-78 Mapa Gestión'!BD21,0)</f>
        <v>0.48</v>
      </c>
      <c r="BF21" s="219">
        <f>+BE26</f>
        <v>0.28799999999999998</v>
      </c>
      <c r="BG21" s="219" t="str">
        <f>+IF(BF21&lt;=FORMULAS!$N$2,FORMULAS!$O$2,IF(BF21&lt;=FORMULAS!$N$3,FORMULAS!$O$3,IF(BF21&lt;=FORMULAS!$N$4,FORMULAS!$O$4,IF(BF21&lt;=FORMULAS!$N$5,FORMULAS!$O$5,FORMULAS!O18))))</f>
        <v>Baja</v>
      </c>
      <c r="BH21" s="219" t="str">
        <f>+IF(T21=FORMULAS!$A$9,BE26,'208-PLA-Ft-78 Mapa Gestión'!N21:N26)</f>
        <v>Moderado</v>
      </c>
      <c r="BI21" s="219">
        <f>+IF(T21=FORMULAS!B21,'208-PLA-Ft-78 Mapa Gestión'!BE26,'208-PLA-Ft-78 Mapa Gestión'!O21:O26)</f>
        <v>0.6</v>
      </c>
      <c r="BJ21" s="227" t="str">
        <f>CONCATENATE(BH21,BG21)</f>
        <v>ModeradoBaja</v>
      </c>
      <c r="BK21" s="214" t="str">
        <f>VLOOKUP(BJ21,FORMULAS!$K$17:$L$42,2,0)</f>
        <v>Moderado</v>
      </c>
      <c r="BL21" s="194" t="s">
        <v>170</v>
      </c>
      <c r="BM21" s="134" t="s">
        <v>506</v>
      </c>
      <c r="BN21" s="134" t="s">
        <v>495</v>
      </c>
      <c r="BO21" s="154">
        <v>44805</v>
      </c>
      <c r="BP21" s="154">
        <v>44910</v>
      </c>
      <c r="BQ21" s="153" t="s">
        <v>508</v>
      </c>
      <c r="BR21" s="153" t="s">
        <v>507</v>
      </c>
      <c r="BS21" s="194" t="s">
        <v>253</v>
      </c>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88" t="s">
        <v>501</v>
      </c>
    </row>
    <row r="22" spans="1:96" ht="114.75" x14ac:dyDescent="0.2">
      <c r="A22" s="241"/>
      <c r="B22" s="238"/>
      <c r="C22" s="241"/>
      <c r="D22" s="241"/>
      <c r="E22" s="253"/>
      <c r="F22" s="253"/>
      <c r="G22" s="253"/>
      <c r="H22" s="274"/>
      <c r="I22" s="259"/>
      <c r="J22" s="262"/>
      <c r="K22" s="265"/>
      <c r="L22" s="268"/>
      <c r="M22" s="271"/>
      <c r="N22" s="265"/>
      <c r="O22" s="212"/>
      <c r="P22" s="212"/>
      <c r="Q22" s="215"/>
      <c r="R22" s="125">
        <v>2</v>
      </c>
      <c r="S22" s="143" t="s">
        <v>652</v>
      </c>
      <c r="T22" s="65" t="str">
        <f>VLOOKUP(U22,FORMULAS!$A$15:$B$18,2,0)</f>
        <v>Probabilidad</v>
      </c>
      <c r="U22" s="66" t="s">
        <v>13</v>
      </c>
      <c r="V22" s="67">
        <f>+IF(U22='Tabla Valoración controles'!$D$4,'Tabla Valoración controles'!$F$4,IF('208-PLA-Ft-78 Mapa Gestión'!U22='Tabla Valoración controles'!$D$5,'Tabla Valoración controles'!$F$5,IF(U22=FORMULAS!$A$10,0,'Tabla Valoración controles'!$F$6)))</f>
        <v>0.25</v>
      </c>
      <c r="W22" s="66" t="s">
        <v>8</v>
      </c>
      <c r="X22" s="68">
        <f>+IF(W22='Tabla Valoración controles'!$D$7,'Tabla Valoración controles'!$F$7,IF(U22=FORMULAS!$A$10,0,'Tabla Valoración controles'!$F$8))</f>
        <v>0.15</v>
      </c>
      <c r="Y22" s="66" t="s">
        <v>18</v>
      </c>
      <c r="Z22" s="67">
        <f>+IF(Y22='Tabla Valoración controles'!$D$9,'Tabla Valoración controles'!$F$9,IF(U22=FORMULAS!$A$10,0,'Tabla Valoración controles'!$F$10))</f>
        <v>0</v>
      </c>
      <c r="AA22" s="66" t="s">
        <v>21</v>
      </c>
      <c r="AB22" s="67">
        <f>+IF(AA22='Tabla Valoración controles'!$D$9,'Tabla Valoración controles'!$F$9,IF(W22=FORMULAS!$A$10,0,'Tabla Valoración controles'!$F$10))</f>
        <v>0</v>
      </c>
      <c r="AC22" s="66" t="s">
        <v>102</v>
      </c>
      <c r="AD22" s="67">
        <f>+IF(AC22='Tabla Valoración controles'!$D$13,'Tabla Valoración controles'!$F$13,'Tabla Valoración controles'!$F$14)</f>
        <v>0</v>
      </c>
      <c r="AE22" s="123"/>
      <c r="AF22" s="69"/>
      <c r="AG22" s="68"/>
      <c r="AH22" s="69"/>
      <c r="AI22" s="68"/>
      <c r="AJ22" s="70"/>
      <c r="AK22" s="66"/>
      <c r="AL22" s="71"/>
      <c r="AM22" s="74"/>
      <c r="AN22" s="72"/>
      <c r="AO22" s="72"/>
      <c r="AP22" s="72"/>
      <c r="AQ22" s="72"/>
      <c r="AR22" s="72"/>
      <c r="AS22" s="72"/>
      <c r="AT22" s="72"/>
      <c r="AU22" s="72"/>
      <c r="AV22" s="72"/>
      <c r="AW22" s="72"/>
      <c r="AX22" s="72"/>
      <c r="AY22" s="72"/>
      <c r="AZ22" s="72"/>
      <c r="BA22" s="72"/>
      <c r="BB22" s="72"/>
      <c r="BC22" s="121">
        <f>+V22+X22+Z22</f>
        <v>0.4</v>
      </c>
      <c r="BD22" s="121">
        <f>+BC22*BE21</f>
        <v>0.192</v>
      </c>
      <c r="BE22" s="121">
        <f>+BE21-BD22</f>
        <v>0.28799999999999998</v>
      </c>
      <c r="BF22" s="220"/>
      <c r="BG22" s="220"/>
      <c r="BH22" s="220"/>
      <c r="BI22" s="220"/>
      <c r="BJ22" s="227"/>
      <c r="BK22" s="215"/>
      <c r="BL22" s="195"/>
      <c r="BM22" s="134" t="s">
        <v>653</v>
      </c>
      <c r="BN22" s="134" t="s">
        <v>495</v>
      </c>
      <c r="BO22" s="154">
        <v>44805</v>
      </c>
      <c r="BP22" s="154">
        <v>44895</v>
      </c>
      <c r="BQ22" s="153" t="s">
        <v>508</v>
      </c>
      <c r="BR22" s="153" t="s">
        <v>509</v>
      </c>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89"/>
    </row>
    <row r="23" spans="1:96" ht="17.25" customHeight="1" x14ac:dyDescent="0.2">
      <c r="A23" s="241"/>
      <c r="B23" s="238"/>
      <c r="C23" s="241"/>
      <c r="D23" s="241"/>
      <c r="E23" s="253"/>
      <c r="F23" s="253"/>
      <c r="G23" s="253"/>
      <c r="H23" s="274"/>
      <c r="I23" s="259"/>
      <c r="J23" s="262"/>
      <c r="K23" s="265"/>
      <c r="L23" s="268"/>
      <c r="M23" s="271"/>
      <c r="N23" s="265"/>
      <c r="O23" s="212"/>
      <c r="P23" s="212"/>
      <c r="Q23" s="215"/>
      <c r="R23" s="65"/>
      <c r="S23" s="73"/>
      <c r="T23" s="65">
        <f>VLOOKUP(U23,FORMULAS!$A$15:$B$18,2,0)</f>
        <v>0</v>
      </c>
      <c r="U23" s="66" t="s">
        <v>163</v>
      </c>
      <c r="V23" s="67">
        <f>+IF(U23='Tabla Valoración controles'!$D$4,'Tabla Valoración controles'!$F$4,IF('208-PLA-Ft-78 Mapa Gestión'!U23='Tabla Valoración controles'!$D$5,'Tabla Valoración controles'!$F$5,IF(U23=FORMULAS!$A$10,0,'Tabla Valoración controles'!$F$6)))</f>
        <v>0</v>
      </c>
      <c r="W23" s="66"/>
      <c r="X23" s="68">
        <f>+IF(W23='Tabla Valoración controles'!$D$7,'Tabla Valoración controles'!$F$7,IF(U23=FORMULAS!$A$10,0,'Tabla Valoración controles'!$F$8))</f>
        <v>0</v>
      </c>
      <c r="Y23" s="66"/>
      <c r="Z23" s="67">
        <f>+IF(Y23='Tabla Valoración controles'!$D$9,'Tabla Valoración controles'!$F$9,IF(U23=FORMULAS!$A$10,0,'Tabla Valoración controles'!$F$10))</f>
        <v>0</v>
      </c>
      <c r="AA23" s="66"/>
      <c r="AB23" s="67">
        <f>+IF(AA23='Tabla Valoración controles'!$D$9,'Tabla Valoración controles'!$F$9,IF(W23=FORMULAS!$A$10,0,'Tabla Valoración controles'!$F$10))</f>
        <v>0</v>
      </c>
      <c r="AC23" s="66"/>
      <c r="AD23" s="67">
        <f>+IF(AC23='Tabla Valoración controles'!$D$13,'Tabla Valoración controles'!$F$13,'Tabla Valoración controles'!$F$14)</f>
        <v>0</v>
      </c>
      <c r="AE23" s="123"/>
      <c r="AF23" s="69"/>
      <c r="AG23" s="68"/>
      <c r="AH23" s="69"/>
      <c r="AI23" s="68"/>
      <c r="AJ23" s="70"/>
      <c r="AK23" s="66"/>
      <c r="AL23" s="71"/>
      <c r="AM23" s="74"/>
      <c r="AN23" s="72"/>
      <c r="AO23" s="72"/>
      <c r="AP23" s="72"/>
      <c r="AQ23" s="72"/>
      <c r="AR23" s="72"/>
      <c r="AS23" s="72"/>
      <c r="AT23" s="72"/>
      <c r="AU23" s="72"/>
      <c r="AV23" s="72"/>
      <c r="AW23" s="72"/>
      <c r="AX23" s="72"/>
      <c r="AY23" s="72"/>
      <c r="AZ23" s="72"/>
      <c r="BA23" s="72"/>
      <c r="BB23" s="72"/>
      <c r="BC23" s="121">
        <f>+V23+X23+Z23</f>
        <v>0</v>
      </c>
      <c r="BD23" s="121">
        <f>+BD22*BC23</f>
        <v>0</v>
      </c>
      <c r="BE23" s="121">
        <f t="shared" ref="BE23:BE26" si="8">+BE22-BD23</f>
        <v>0.28799999999999998</v>
      </c>
      <c r="BF23" s="220"/>
      <c r="BG23" s="220"/>
      <c r="BH23" s="220"/>
      <c r="BI23" s="220"/>
      <c r="BJ23" s="227"/>
      <c r="BK23" s="215"/>
      <c r="BL23" s="195"/>
      <c r="BM23" s="149"/>
      <c r="BN23" s="134"/>
      <c r="BO23" s="134"/>
      <c r="BP23" s="134"/>
      <c r="BQ23" s="134"/>
      <c r="BR23" s="134"/>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89"/>
    </row>
    <row r="24" spans="1:96" ht="17.25" customHeight="1" x14ac:dyDescent="0.2">
      <c r="A24" s="241"/>
      <c r="B24" s="238"/>
      <c r="C24" s="241"/>
      <c r="D24" s="241"/>
      <c r="E24" s="253"/>
      <c r="F24" s="253"/>
      <c r="G24" s="253"/>
      <c r="H24" s="274"/>
      <c r="I24" s="259"/>
      <c r="J24" s="262"/>
      <c r="K24" s="265"/>
      <c r="L24" s="268"/>
      <c r="M24" s="271"/>
      <c r="N24" s="265"/>
      <c r="O24" s="212"/>
      <c r="P24" s="212"/>
      <c r="Q24" s="215"/>
      <c r="R24" s="65"/>
      <c r="S24" s="51"/>
      <c r="T24" s="65">
        <f>VLOOKUP(U24,FORMULAS!$A$15:$B$18,2,0)</f>
        <v>0</v>
      </c>
      <c r="U24" s="66" t="s">
        <v>163</v>
      </c>
      <c r="V24" s="67">
        <f>+IF(U24='Tabla Valoración controles'!$D$4,'Tabla Valoración controles'!$F$4,IF('208-PLA-Ft-78 Mapa Gestión'!U24='Tabla Valoración controles'!$D$5,'Tabla Valoración controles'!$F$5,IF(U24=FORMULAS!$A$10,0,'Tabla Valoración controles'!$F$6)))</f>
        <v>0</v>
      </c>
      <c r="W24" s="66"/>
      <c r="X24" s="68">
        <f>+IF(W24='Tabla Valoración controles'!$D$7,'Tabla Valoración controles'!$F$7,IF(U24=FORMULAS!$A$10,0,'Tabla Valoración controles'!$F$8))</f>
        <v>0</v>
      </c>
      <c r="Y24" s="66"/>
      <c r="Z24" s="67">
        <f>+IF(Y24='Tabla Valoración controles'!$D$9,'Tabla Valoración controles'!$F$9,IF(U24=FORMULAS!$A$10,0,'Tabla Valoración controles'!$F$10))</f>
        <v>0</v>
      </c>
      <c r="AA24" s="66"/>
      <c r="AB24" s="67">
        <f>+IF(AA24='Tabla Valoración controles'!$D$9,'Tabla Valoración controles'!$F$9,IF(W24=FORMULAS!$A$10,0,'Tabla Valoración controles'!$F$10))</f>
        <v>0</v>
      </c>
      <c r="AC24" s="66"/>
      <c r="AD24" s="67">
        <f>+IF(AC24='Tabla Valoración controles'!$D$13,'Tabla Valoración controles'!$F$13,'Tabla Valoración controles'!$F$14)</f>
        <v>0</v>
      </c>
      <c r="AE24" s="123"/>
      <c r="AF24" s="69"/>
      <c r="AG24" s="68"/>
      <c r="AH24" s="69"/>
      <c r="AI24" s="68"/>
      <c r="AJ24" s="70"/>
      <c r="AK24" s="66"/>
      <c r="AL24" s="71"/>
      <c r="AM24" s="74"/>
      <c r="AN24" s="72"/>
      <c r="AO24" s="72"/>
      <c r="AP24" s="72"/>
      <c r="AQ24" s="72"/>
      <c r="AR24" s="72"/>
      <c r="AS24" s="72"/>
      <c r="AT24" s="72"/>
      <c r="AU24" s="72"/>
      <c r="AV24" s="72"/>
      <c r="AW24" s="72"/>
      <c r="AX24" s="72"/>
      <c r="AY24" s="72"/>
      <c r="AZ24" s="72"/>
      <c r="BA24" s="72"/>
      <c r="BB24" s="72"/>
      <c r="BC24" s="121">
        <f t="shared" ref="BC24:BC29" si="9">+V24+X24+Z24</f>
        <v>0</v>
      </c>
      <c r="BD24" s="121">
        <f>+BD23*BC24</f>
        <v>0</v>
      </c>
      <c r="BE24" s="121">
        <f t="shared" si="8"/>
        <v>0.28799999999999998</v>
      </c>
      <c r="BF24" s="220"/>
      <c r="BG24" s="220"/>
      <c r="BH24" s="220"/>
      <c r="BI24" s="220"/>
      <c r="BJ24" s="227"/>
      <c r="BK24" s="215"/>
      <c r="BL24" s="195"/>
      <c r="BM24" s="149"/>
      <c r="BN24" s="134"/>
      <c r="BO24" s="134"/>
      <c r="BP24" s="134"/>
      <c r="BQ24" s="134"/>
      <c r="BR24" s="134"/>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89"/>
    </row>
    <row r="25" spans="1:96" ht="17.25" customHeight="1" x14ac:dyDescent="0.2">
      <c r="A25" s="241"/>
      <c r="B25" s="238"/>
      <c r="C25" s="241"/>
      <c r="D25" s="241"/>
      <c r="E25" s="253"/>
      <c r="F25" s="253"/>
      <c r="G25" s="253"/>
      <c r="H25" s="274"/>
      <c r="I25" s="259"/>
      <c r="J25" s="262"/>
      <c r="K25" s="265"/>
      <c r="L25" s="268"/>
      <c r="M25" s="271"/>
      <c r="N25" s="265"/>
      <c r="O25" s="212"/>
      <c r="P25" s="212"/>
      <c r="Q25" s="215"/>
      <c r="R25" s="65"/>
      <c r="S25" s="51"/>
      <c r="T25" s="65">
        <f>VLOOKUP(U25,FORMULAS!$A$15:$B$18,2,0)</f>
        <v>0</v>
      </c>
      <c r="U25" s="66" t="s">
        <v>163</v>
      </c>
      <c r="V25" s="67">
        <f>+IF(U25='Tabla Valoración controles'!$D$4,'Tabla Valoración controles'!$F$4,IF('208-PLA-Ft-78 Mapa Gestión'!U25='Tabla Valoración controles'!$D$5,'Tabla Valoración controles'!$F$5,IF(U25=FORMULAS!$A$10,0,'Tabla Valoración controles'!$F$6)))</f>
        <v>0</v>
      </c>
      <c r="W25" s="66"/>
      <c r="X25" s="68">
        <f>+IF(W25='Tabla Valoración controles'!$D$7,'Tabla Valoración controles'!$F$7,IF(U25=FORMULAS!$A$10,0,'Tabla Valoración controles'!$F$8))</f>
        <v>0</v>
      </c>
      <c r="Y25" s="66"/>
      <c r="Z25" s="67">
        <f>+IF(Y25='Tabla Valoración controles'!$D$9,'Tabla Valoración controles'!$F$9,IF(U25=FORMULAS!$A$10,0,'Tabla Valoración controles'!$F$10))</f>
        <v>0</v>
      </c>
      <c r="AA25" s="66"/>
      <c r="AB25" s="67">
        <f>+IF(AA25='Tabla Valoración controles'!$D$9,'Tabla Valoración controles'!$F$9,IF(W25=FORMULAS!$A$10,0,'Tabla Valoración controles'!$F$10))</f>
        <v>0</v>
      </c>
      <c r="AC25" s="66"/>
      <c r="AD25" s="67">
        <f>+IF(AC25='Tabla Valoración controles'!$D$13,'Tabla Valoración controles'!$F$13,'Tabla Valoración controles'!$F$14)</f>
        <v>0</v>
      </c>
      <c r="AE25" s="123"/>
      <c r="AF25" s="69"/>
      <c r="AG25" s="68"/>
      <c r="AH25" s="69"/>
      <c r="AI25" s="68"/>
      <c r="AJ25" s="70"/>
      <c r="AK25" s="66"/>
      <c r="AL25" s="71"/>
      <c r="AM25" s="74"/>
      <c r="AN25" s="72"/>
      <c r="AO25" s="72"/>
      <c r="AP25" s="72"/>
      <c r="AQ25" s="72"/>
      <c r="AR25" s="72"/>
      <c r="AS25" s="72"/>
      <c r="AT25" s="72"/>
      <c r="AU25" s="72"/>
      <c r="AV25" s="72"/>
      <c r="AW25" s="72"/>
      <c r="AX25" s="72"/>
      <c r="AY25" s="72"/>
      <c r="AZ25" s="72"/>
      <c r="BA25" s="72"/>
      <c r="BB25" s="72"/>
      <c r="BC25" s="121">
        <f t="shared" si="9"/>
        <v>0</v>
      </c>
      <c r="BD25" s="121">
        <f t="shared" ref="BD25:BD26" si="10">+BD24*BC25</f>
        <v>0</v>
      </c>
      <c r="BE25" s="121">
        <f t="shared" si="8"/>
        <v>0.28799999999999998</v>
      </c>
      <c r="BF25" s="220"/>
      <c r="BG25" s="220"/>
      <c r="BH25" s="220"/>
      <c r="BI25" s="220"/>
      <c r="BJ25" s="227"/>
      <c r="BK25" s="215"/>
      <c r="BL25" s="195"/>
      <c r="BM25" s="149"/>
      <c r="BN25" s="134"/>
      <c r="BO25" s="134"/>
      <c r="BP25" s="134"/>
      <c r="BQ25" s="134"/>
      <c r="BR25" s="134"/>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95"/>
      <c r="CO25" s="195"/>
      <c r="CP25" s="195"/>
      <c r="CQ25" s="195"/>
      <c r="CR25" s="189"/>
    </row>
    <row r="26" spans="1:96" ht="17.25" customHeight="1" x14ac:dyDescent="0.2">
      <c r="A26" s="242"/>
      <c r="B26" s="239"/>
      <c r="C26" s="242"/>
      <c r="D26" s="242"/>
      <c r="E26" s="254"/>
      <c r="F26" s="254"/>
      <c r="G26" s="254"/>
      <c r="H26" s="275"/>
      <c r="I26" s="260"/>
      <c r="J26" s="263"/>
      <c r="K26" s="266"/>
      <c r="L26" s="269"/>
      <c r="M26" s="272"/>
      <c r="N26" s="266"/>
      <c r="O26" s="213"/>
      <c r="P26" s="213"/>
      <c r="Q26" s="216"/>
      <c r="R26" s="65"/>
      <c r="S26" s="51"/>
      <c r="T26" s="65">
        <f>VLOOKUP(U26,FORMULAS!$A$15:$B$18,2,0)</f>
        <v>0</v>
      </c>
      <c r="U26" s="66" t="s">
        <v>163</v>
      </c>
      <c r="V26" s="67">
        <f>+IF(U26='Tabla Valoración controles'!$D$4,'Tabla Valoración controles'!$F$4,IF('208-PLA-Ft-78 Mapa Gestión'!U26='Tabla Valoración controles'!$D$5,'Tabla Valoración controles'!$F$5,IF(U26=FORMULAS!$A$10,0,'Tabla Valoración controles'!$F$6)))</f>
        <v>0</v>
      </c>
      <c r="W26" s="66"/>
      <c r="X26" s="68">
        <f>+IF(W26='Tabla Valoración controles'!$D$7,'Tabla Valoración controles'!$F$7,IF(U26=FORMULAS!$A$10,0,'Tabla Valoración controles'!$F$8))</f>
        <v>0</v>
      </c>
      <c r="Y26" s="66"/>
      <c r="Z26" s="67">
        <f>+IF(Y26='Tabla Valoración controles'!$D$9,'Tabla Valoración controles'!$F$9,IF(U26=FORMULAS!$A$10,0,'Tabla Valoración controles'!$F$10))</f>
        <v>0</v>
      </c>
      <c r="AA26" s="66"/>
      <c r="AB26" s="67">
        <f>+IF(AA26='Tabla Valoración controles'!$D$9,'Tabla Valoración controles'!$F$9,IF(W26=FORMULAS!$A$10,0,'Tabla Valoración controles'!$F$10))</f>
        <v>0</v>
      </c>
      <c r="AC26" s="66"/>
      <c r="AD26" s="67">
        <f>+IF(AC26='Tabla Valoración controles'!$D$13,'Tabla Valoración controles'!$F$13,'Tabla Valoración controles'!$F$14)</f>
        <v>0</v>
      </c>
      <c r="AE26" s="123"/>
      <c r="AF26" s="69"/>
      <c r="AG26" s="68"/>
      <c r="AH26" s="69"/>
      <c r="AI26" s="68"/>
      <c r="AJ26" s="70"/>
      <c r="AK26" s="66"/>
      <c r="AL26" s="71"/>
      <c r="AM26" s="74"/>
      <c r="AN26" s="72"/>
      <c r="AO26" s="72"/>
      <c r="AP26" s="72"/>
      <c r="AQ26" s="72"/>
      <c r="AR26" s="72"/>
      <c r="AS26" s="72"/>
      <c r="AT26" s="72"/>
      <c r="AU26" s="72"/>
      <c r="AV26" s="72"/>
      <c r="AW26" s="72"/>
      <c r="AX26" s="72"/>
      <c r="AY26" s="72"/>
      <c r="AZ26" s="72"/>
      <c r="BA26" s="72"/>
      <c r="BB26" s="72"/>
      <c r="BC26" s="121">
        <f t="shared" si="9"/>
        <v>0</v>
      </c>
      <c r="BD26" s="121">
        <f t="shared" si="10"/>
        <v>0</v>
      </c>
      <c r="BE26" s="121">
        <f t="shared" si="8"/>
        <v>0.28799999999999998</v>
      </c>
      <c r="BF26" s="220"/>
      <c r="BG26" s="220"/>
      <c r="BH26" s="220"/>
      <c r="BI26" s="220"/>
      <c r="BJ26" s="227"/>
      <c r="BK26" s="216"/>
      <c r="BL26" s="202"/>
      <c r="BM26" s="151"/>
      <c r="BN26" s="134"/>
      <c r="BO26" s="134"/>
      <c r="BP26" s="134"/>
      <c r="BQ26" s="134"/>
      <c r="BR26" s="134"/>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190"/>
    </row>
    <row r="27" spans="1:96" ht="76.5" customHeight="1" x14ac:dyDescent="0.2">
      <c r="A27" s="249">
        <v>4</v>
      </c>
      <c r="B27" s="237" t="s">
        <v>593</v>
      </c>
      <c r="C27" s="240" t="str">
        <f>VLOOKUP(B27,$CW$511:$CX$533,2,0)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27" s="240" t="str">
        <f>VLOOKUP(B27,FORMULAS!$A$30:$C$52,3,0)</f>
        <v>Director de Reasentamientos</v>
      </c>
      <c r="E27" s="252" t="s">
        <v>278</v>
      </c>
      <c r="F27" s="252" t="s">
        <v>596</v>
      </c>
      <c r="G27" s="252" t="s">
        <v>597</v>
      </c>
      <c r="H27" s="273" t="s">
        <v>598</v>
      </c>
      <c r="I27" s="258" t="s">
        <v>279</v>
      </c>
      <c r="J27" s="261">
        <v>10</v>
      </c>
      <c r="K27" s="264" t="str">
        <f>+IF(L27=FORMULAS!$N$2,FORMULAS!$O$2,IF('208-PLA-Ft-78 Mapa Gestión'!L27:L32=FORMULAS!$N$3,FORMULAS!$O$3,IF('208-PLA-Ft-78 Mapa Gestión'!L27:L32=FORMULAS!$N$4,FORMULAS!$O$4,IF('208-PLA-Ft-78 Mapa Gestión'!L27:L32=FORMULAS!$N$5,FORMULAS!$O$5,IF('208-PLA-Ft-78 Mapa Gestión'!L27:L32=FORMULAS!$N$6,FORMULAS!$O$6)))))</f>
        <v>Baja</v>
      </c>
      <c r="L27" s="267">
        <f>+IF(J27&lt;=FORMULAS!$M$2,FORMULAS!$N$2,IF('208-PLA-Ft-78 Mapa Gestión'!J27&lt;=FORMULAS!$M$3,FORMULAS!$N$3,IF('208-PLA-Ft-78 Mapa Gestión'!J27&lt;=FORMULAS!$M$4,FORMULAS!$N$4,IF('208-PLA-Ft-78 Mapa Gestión'!J27&lt;=FORMULAS!$M$5,FORMULAS!$N$5,FORMULAS!$N$6))))</f>
        <v>0.4</v>
      </c>
      <c r="M27" s="270" t="s">
        <v>93</v>
      </c>
      <c r="N27" s="264" t="str">
        <f>+IF(M27=FORMULAS!$H$2,FORMULAS!$I$2,IF('208-PLA-Ft-78 Mapa Gestión'!M27:M32=FORMULAS!$H$3,FORMULAS!$I$3,IF('208-PLA-Ft-78 Mapa Gestión'!M27:M32=FORMULAS!$H$4,FORMULAS!$I$4,IF('208-PLA-Ft-78 Mapa Gestión'!M27:M32=FORMULAS!$H$5,FORMULAS!$I$5,IF('208-PLA-Ft-78 Mapa Gestión'!M27:M32=FORMULAS!$H$6,FORMULAS!$I$6,IF('208-PLA-Ft-78 Mapa Gestión'!M27:M32=FORMULAS!$H$7,FORMULAS!$I$7,IF('208-PLA-Ft-78 Mapa Gestión'!M27:M32=FORMULAS!$H$8,FORMULAS!$I$8,IF('208-PLA-Ft-78 Mapa Gestión'!M27:M32=FORMULAS!$H$9,FORMULAS!$I$9,IF('208-PLA-Ft-78 Mapa Gestión'!M27:M32=FORMULAS!$H$10,FORMULAS!$I$10,IF('208-PLA-Ft-78 Mapa Gestión'!M27:M32=FORMULAS!$H$11,FORMULAS!$I$11))))))))))</f>
        <v>Moderado</v>
      </c>
      <c r="O27" s="211">
        <f>VLOOKUP(N27,FORMULAS!$I$1:$J$6,2,0)</f>
        <v>0.6</v>
      </c>
      <c r="P27" s="211" t="str">
        <f t="shared" ref="P27" si="11">CONCATENATE(N27,K27)</f>
        <v>ModeradoBaja</v>
      </c>
      <c r="Q27" s="214" t="str">
        <f>VLOOKUP(P27,FORMULAS!$K$17:$L$42,2,0)</f>
        <v>Moderado</v>
      </c>
      <c r="R27" s="65">
        <v>1</v>
      </c>
      <c r="S27" s="51" t="s">
        <v>599</v>
      </c>
      <c r="T27" s="65" t="str">
        <f>VLOOKUP(U27,FORMULAS!$A$15:$B$18,2,0)</f>
        <v>Probabilidad</v>
      </c>
      <c r="U27" s="66" t="s">
        <v>13</v>
      </c>
      <c r="V27" s="67">
        <f>+IF(U27='Tabla Valoración controles'!$D$4,'Tabla Valoración controles'!$F$4,IF('208-PLA-Ft-78 Mapa Gestión'!U27='Tabla Valoración controles'!$D$5,'Tabla Valoración controles'!$F$5,IF(U27=FORMULAS!$A$10,0,'Tabla Valoración controles'!$F$6)))</f>
        <v>0.25</v>
      </c>
      <c r="W27" s="66" t="s">
        <v>8</v>
      </c>
      <c r="X27" s="68">
        <f>+IF(W27='Tabla Valoración controles'!$D$7,'Tabla Valoración controles'!$F$7,IF(U27=FORMULAS!$A$10,0,'Tabla Valoración controles'!$F$8))</f>
        <v>0.15</v>
      </c>
      <c r="Y27" s="66" t="s">
        <v>18</v>
      </c>
      <c r="Z27" s="67">
        <f>+IF(Y27='Tabla Valoración controles'!$D$9,'Tabla Valoración controles'!$F$9,IF(U27=FORMULAS!$A$10,0,'Tabla Valoración controles'!$F$10))</f>
        <v>0</v>
      </c>
      <c r="AA27" s="66" t="s">
        <v>21</v>
      </c>
      <c r="AB27" s="67">
        <f>+IF(AA27='Tabla Valoración controles'!$D$9,'Tabla Valoración controles'!$F$9,IF(W27=FORMULAS!$A$10,0,'Tabla Valoración controles'!$F$10))</f>
        <v>0</v>
      </c>
      <c r="AC27" s="66" t="s">
        <v>102</v>
      </c>
      <c r="AD27" s="67">
        <f>+IF(AC27='Tabla Valoración controles'!$D$13,'Tabla Valoración controles'!$F$13,'Tabla Valoración controles'!$F$14)</f>
        <v>0</v>
      </c>
      <c r="AE27" s="123"/>
      <c r="AF27" s="69"/>
      <c r="AG27" s="68"/>
      <c r="AH27" s="69"/>
      <c r="AI27" s="68"/>
      <c r="AJ27" s="70"/>
      <c r="AK27" s="66"/>
      <c r="AL27" s="71"/>
      <c r="AM27" s="74"/>
      <c r="AN27" s="72"/>
      <c r="AO27" s="72"/>
      <c r="AP27" s="72"/>
      <c r="AQ27" s="72"/>
      <c r="AR27" s="72"/>
      <c r="AS27" s="72"/>
      <c r="AT27" s="72"/>
      <c r="AU27" s="72"/>
      <c r="AV27" s="72"/>
      <c r="AW27" s="72"/>
      <c r="AX27" s="72"/>
      <c r="AY27" s="72"/>
      <c r="AZ27" s="72"/>
      <c r="BA27" s="72"/>
      <c r="BB27" s="72"/>
      <c r="BC27" s="121">
        <f t="shared" si="9"/>
        <v>0.4</v>
      </c>
      <c r="BD27" s="121">
        <f>+IF(T27=FORMULAS!$A$8,'208-PLA-Ft-78 Mapa Gestión'!BC27*'208-PLA-Ft-78 Mapa Gestión'!L27:L32,'208-PLA-Ft-78 Mapa Gestión'!BC27*'208-PLA-Ft-78 Mapa Gestión'!O27:O32)</f>
        <v>0.16000000000000003</v>
      </c>
      <c r="BE27" s="121">
        <f>+IF(T27=FORMULAS!$A$8,'208-PLA-Ft-78 Mapa Gestión'!L27:L32-'208-PLA-Ft-78 Mapa Gestión'!BD27,0)</f>
        <v>0.24</v>
      </c>
      <c r="BF27" s="219">
        <f>+BE32</f>
        <v>0.24</v>
      </c>
      <c r="BG27" s="219" t="str">
        <f>+IF(BF27&lt;=FORMULAS!$N$2,FORMULAS!$O$2,IF(BF27&lt;=FORMULAS!$N$3,FORMULAS!$O$3,IF(BF27&lt;=FORMULAS!$N$4,FORMULAS!$O$4,IF(BF27&lt;=FORMULAS!$N$5,FORMULAS!$O$5,FORMULAS!O24))))</f>
        <v>Baja</v>
      </c>
      <c r="BH27" s="219" t="str">
        <f>+IF(T27=FORMULAS!$A$9,BE32,'208-PLA-Ft-78 Mapa Gestión'!N27:N32)</f>
        <v>Moderado</v>
      </c>
      <c r="BI27" s="219">
        <f>+IF(T27=FORMULAS!B27,'208-PLA-Ft-78 Mapa Gestión'!BE32,'208-PLA-Ft-78 Mapa Gestión'!O27:O32)</f>
        <v>0.6</v>
      </c>
      <c r="BJ27" s="227" t="str">
        <f t="shared" ref="BJ27" si="12">CONCATENATE(BH27,BG27)</f>
        <v>ModeradoBaja</v>
      </c>
      <c r="BK27" s="214" t="str">
        <f>VLOOKUP(BJ27,FORMULAS!$K$17:$L$42,2,0)</f>
        <v>Moderado</v>
      </c>
      <c r="BL27" s="194" t="s">
        <v>170</v>
      </c>
      <c r="BM27" s="188" t="s">
        <v>600</v>
      </c>
      <c r="BN27" s="188" t="s">
        <v>601</v>
      </c>
      <c r="BO27" s="203">
        <v>44593</v>
      </c>
      <c r="BP27" s="203">
        <v>44895</v>
      </c>
      <c r="BQ27" s="228" t="s">
        <v>508</v>
      </c>
      <c r="BR27" s="188" t="s">
        <v>602</v>
      </c>
      <c r="BS27" s="194" t="s">
        <v>253</v>
      </c>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88" t="s">
        <v>603</v>
      </c>
    </row>
    <row r="28" spans="1:96" ht="17.25" customHeight="1" x14ac:dyDescent="0.2">
      <c r="A28" s="250"/>
      <c r="B28" s="238"/>
      <c r="C28" s="241"/>
      <c r="D28" s="241"/>
      <c r="E28" s="253"/>
      <c r="F28" s="253"/>
      <c r="G28" s="253"/>
      <c r="H28" s="274"/>
      <c r="I28" s="259"/>
      <c r="J28" s="262"/>
      <c r="K28" s="265"/>
      <c r="L28" s="268"/>
      <c r="M28" s="271"/>
      <c r="N28" s="265"/>
      <c r="O28" s="212"/>
      <c r="P28" s="212"/>
      <c r="Q28" s="215"/>
      <c r="R28" s="65"/>
      <c r="S28" s="51"/>
      <c r="T28" s="65">
        <f>VLOOKUP(U28,FORMULAS!$A$15:$B$18,2,0)</f>
        <v>0</v>
      </c>
      <c r="U28" s="66" t="s">
        <v>163</v>
      </c>
      <c r="V28" s="67">
        <f>+IF(U28='Tabla Valoración controles'!$D$4,'Tabla Valoración controles'!$F$4,IF('208-PLA-Ft-78 Mapa Gestión'!U28='Tabla Valoración controles'!$D$5,'Tabla Valoración controles'!$F$5,IF(U28=FORMULAS!$A$10,0,'Tabla Valoración controles'!$F$6)))</f>
        <v>0</v>
      </c>
      <c r="W28" s="66"/>
      <c r="X28" s="68">
        <f>+IF(W28='Tabla Valoración controles'!$D$7,'Tabla Valoración controles'!$F$7,IF(U28=FORMULAS!$A$10,0,'Tabla Valoración controles'!$F$8))</f>
        <v>0</v>
      </c>
      <c r="Y28" s="66"/>
      <c r="Z28" s="67">
        <f>+IF(Y28='Tabla Valoración controles'!$D$9,'Tabla Valoración controles'!$F$9,IF(U28=FORMULAS!$A$10,0,'Tabla Valoración controles'!$F$10))</f>
        <v>0</v>
      </c>
      <c r="AA28" s="66"/>
      <c r="AB28" s="67">
        <f>+IF(AA28='Tabla Valoración controles'!$D$9,'Tabla Valoración controles'!$F$9,IF(W28=FORMULAS!$A$10,0,'Tabla Valoración controles'!$F$10))</f>
        <v>0</v>
      </c>
      <c r="AC28" s="66"/>
      <c r="AD28" s="67">
        <f>+IF(AC28='Tabla Valoración controles'!$D$13,'Tabla Valoración controles'!$F$13,'Tabla Valoración controles'!$F$14)</f>
        <v>0</v>
      </c>
      <c r="AE28" s="123"/>
      <c r="AF28" s="69"/>
      <c r="AG28" s="68"/>
      <c r="AH28" s="69"/>
      <c r="AI28" s="68"/>
      <c r="AJ28" s="70"/>
      <c r="AK28" s="66"/>
      <c r="AL28" s="71"/>
      <c r="AM28" s="74"/>
      <c r="AN28" s="72"/>
      <c r="AO28" s="72"/>
      <c r="AP28" s="72"/>
      <c r="AQ28" s="72"/>
      <c r="AR28" s="72"/>
      <c r="AS28" s="72"/>
      <c r="AT28" s="72"/>
      <c r="AU28" s="72"/>
      <c r="AV28" s="72"/>
      <c r="AW28" s="72"/>
      <c r="AX28" s="72"/>
      <c r="AY28" s="72"/>
      <c r="AZ28" s="72"/>
      <c r="BA28" s="72"/>
      <c r="BB28" s="72"/>
      <c r="BC28" s="121">
        <f t="shared" si="9"/>
        <v>0</v>
      </c>
      <c r="BD28" s="121">
        <f t="shared" ref="BD28" si="13">+BC28*BE27</f>
        <v>0</v>
      </c>
      <c r="BE28" s="121">
        <f t="shared" ref="BE28:BE91" si="14">+BE27-BD28</f>
        <v>0.24</v>
      </c>
      <c r="BF28" s="220"/>
      <c r="BG28" s="220"/>
      <c r="BH28" s="220"/>
      <c r="BI28" s="220"/>
      <c r="BJ28" s="227"/>
      <c r="BK28" s="215"/>
      <c r="BL28" s="195"/>
      <c r="BM28" s="189"/>
      <c r="BN28" s="189"/>
      <c r="BO28" s="217"/>
      <c r="BP28" s="217"/>
      <c r="BQ28" s="229"/>
      <c r="BR28" s="189"/>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89"/>
    </row>
    <row r="29" spans="1:96" ht="17.25" customHeight="1" x14ac:dyDescent="0.2">
      <c r="A29" s="250"/>
      <c r="B29" s="238"/>
      <c r="C29" s="241"/>
      <c r="D29" s="241"/>
      <c r="E29" s="253"/>
      <c r="F29" s="253"/>
      <c r="G29" s="253"/>
      <c r="H29" s="274"/>
      <c r="I29" s="259"/>
      <c r="J29" s="262"/>
      <c r="K29" s="265"/>
      <c r="L29" s="268"/>
      <c r="M29" s="271"/>
      <c r="N29" s="265"/>
      <c r="O29" s="212"/>
      <c r="P29" s="212"/>
      <c r="Q29" s="215"/>
      <c r="R29" s="65"/>
      <c r="S29" s="73"/>
      <c r="T29" s="65">
        <f>VLOOKUP(U29,FORMULAS!$A$15:$B$18,2,0)</f>
        <v>0</v>
      </c>
      <c r="U29" s="66" t="s">
        <v>163</v>
      </c>
      <c r="V29" s="67">
        <f>+IF(U29='Tabla Valoración controles'!$D$4,'Tabla Valoración controles'!$F$4,IF('208-PLA-Ft-78 Mapa Gestión'!U29='Tabla Valoración controles'!$D$5,'Tabla Valoración controles'!$F$5,IF(U29=FORMULAS!$A$10,0,'Tabla Valoración controles'!$F$6)))</f>
        <v>0</v>
      </c>
      <c r="W29" s="66"/>
      <c r="X29" s="68">
        <f>+IF(W29='Tabla Valoración controles'!$D$7,'Tabla Valoración controles'!$F$7,IF(U29=FORMULAS!$A$10,0,'Tabla Valoración controles'!$F$8))</f>
        <v>0</v>
      </c>
      <c r="Y29" s="66"/>
      <c r="Z29" s="67">
        <f>+IF(Y29='Tabla Valoración controles'!$D$9,'Tabla Valoración controles'!$F$9,IF(U29=FORMULAS!$A$10,0,'Tabla Valoración controles'!$F$10))</f>
        <v>0</v>
      </c>
      <c r="AA29" s="66"/>
      <c r="AB29" s="67">
        <f>+IF(AA29='Tabla Valoración controles'!$D$9,'Tabla Valoración controles'!$F$9,IF(W29=FORMULAS!$A$10,0,'Tabla Valoración controles'!$F$10))</f>
        <v>0</v>
      </c>
      <c r="AC29" s="66"/>
      <c r="AD29" s="67">
        <f>+IF(AC29='Tabla Valoración controles'!$D$13,'Tabla Valoración controles'!$F$13,'Tabla Valoración controles'!$F$14)</f>
        <v>0</v>
      </c>
      <c r="AE29" s="123"/>
      <c r="AF29" s="69"/>
      <c r="AG29" s="68"/>
      <c r="AH29" s="69"/>
      <c r="AI29" s="68"/>
      <c r="AJ29" s="70"/>
      <c r="AK29" s="66"/>
      <c r="AL29" s="71"/>
      <c r="AM29" s="74"/>
      <c r="AN29" s="72"/>
      <c r="AO29" s="72"/>
      <c r="AP29" s="72"/>
      <c r="AQ29" s="72"/>
      <c r="AR29" s="72"/>
      <c r="AS29" s="72"/>
      <c r="AT29" s="72"/>
      <c r="AU29" s="72"/>
      <c r="AV29" s="72"/>
      <c r="AW29" s="72"/>
      <c r="AX29" s="72"/>
      <c r="AY29" s="72"/>
      <c r="AZ29" s="72"/>
      <c r="BA29" s="72"/>
      <c r="BB29" s="72"/>
      <c r="BC29" s="121">
        <f t="shared" si="9"/>
        <v>0</v>
      </c>
      <c r="BD29" s="121">
        <f t="shared" ref="BD29:BD32" si="15">+BD28*BC29</f>
        <v>0</v>
      </c>
      <c r="BE29" s="121">
        <f t="shared" si="14"/>
        <v>0.24</v>
      </c>
      <c r="BF29" s="220"/>
      <c r="BG29" s="220"/>
      <c r="BH29" s="220"/>
      <c r="BI29" s="220"/>
      <c r="BJ29" s="227"/>
      <c r="BK29" s="215"/>
      <c r="BL29" s="195"/>
      <c r="BM29" s="189"/>
      <c r="BN29" s="189"/>
      <c r="BO29" s="217"/>
      <c r="BP29" s="217"/>
      <c r="BQ29" s="229"/>
      <c r="BR29" s="189"/>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89"/>
    </row>
    <row r="30" spans="1:96" ht="17.25" customHeight="1" x14ac:dyDescent="0.2">
      <c r="A30" s="250"/>
      <c r="B30" s="238"/>
      <c r="C30" s="241"/>
      <c r="D30" s="241"/>
      <c r="E30" s="253"/>
      <c r="F30" s="253"/>
      <c r="G30" s="253"/>
      <c r="H30" s="274"/>
      <c r="I30" s="259"/>
      <c r="J30" s="262"/>
      <c r="K30" s="265"/>
      <c r="L30" s="268"/>
      <c r="M30" s="271"/>
      <c r="N30" s="265"/>
      <c r="O30" s="212"/>
      <c r="P30" s="212"/>
      <c r="Q30" s="215"/>
      <c r="R30" s="65"/>
      <c r="S30" s="51"/>
      <c r="T30" s="65">
        <f>VLOOKUP(U30,FORMULAS!$A$15:$B$18,2,0)</f>
        <v>0</v>
      </c>
      <c r="U30" s="66" t="s">
        <v>163</v>
      </c>
      <c r="V30" s="67">
        <f>+IF(U30='Tabla Valoración controles'!$D$4,'Tabla Valoración controles'!$F$4,IF('208-PLA-Ft-78 Mapa Gestión'!U30='Tabla Valoración controles'!$D$5,'Tabla Valoración controles'!$F$5,IF(U30=FORMULAS!$A$10,0,'Tabla Valoración controles'!$F$6)))</f>
        <v>0</v>
      </c>
      <c r="W30" s="66"/>
      <c r="X30" s="68">
        <f>+IF(W30='Tabla Valoración controles'!$D$7,'Tabla Valoración controles'!$F$7,IF(U30=FORMULAS!$A$10,0,'Tabla Valoración controles'!$F$8))</f>
        <v>0</v>
      </c>
      <c r="Y30" s="66"/>
      <c r="Z30" s="67">
        <f>+IF(Y30='Tabla Valoración controles'!$D$9,'Tabla Valoración controles'!$F$9,IF(U30=FORMULAS!$A$10,0,'Tabla Valoración controles'!$F$10))</f>
        <v>0</v>
      </c>
      <c r="AA30" s="66"/>
      <c r="AB30" s="67">
        <f>+IF(AA30='Tabla Valoración controles'!$D$9,'Tabla Valoración controles'!$F$9,IF(W30=FORMULAS!$A$10,0,'Tabla Valoración controles'!$F$10))</f>
        <v>0</v>
      </c>
      <c r="AC30" s="66"/>
      <c r="AD30" s="67">
        <f>+IF(AC30='Tabla Valoración controles'!$D$13,'Tabla Valoración controles'!$F$13,'Tabla Valoración controles'!$F$14)</f>
        <v>0</v>
      </c>
      <c r="AE30" s="123"/>
      <c r="AF30" s="69"/>
      <c r="AG30" s="68"/>
      <c r="AH30" s="69"/>
      <c r="AI30" s="68"/>
      <c r="AJ30" s="70"/>
      <c r="AK30" s="66"/>
      <c r="AL30" s="71"/>
      <c r="AM30" s="74"/>
      <c r="AN30" s="72"/>
      <c r="AO30" s="72"/>
      <c r="AP30" s="72"/>
      <c r="AQ30" s="72"/>
      <c r="AR30" s="72"/>
      <c r="AS30" s="72"/>
      <c r="AT30" s="72"/>
      <c r="AU30" s="72"/>
      <c r="AV30" s="72"/>
      <c r="AW30" s="72"/>
      <c r="AX30" s="72"/>
      <c r="AY30" s="72"/>
      <c r="AZ30" s="72"/>
      <c r="BA30" s="72"/>
      <c r="BB30" s="72"/>
      <c r="BC30" s="121">
        <f t="shared" ref="BC30:BC93" si="16">+V30+X30+Z30</f>
        <v>0</v>
      </c>
      <c r="BD30" s="121">
        <f t="shared" si="15"/>
        <v>0</v>
      </c>
      <c r="BE30" s="121">
        <f t="shared" si="14"/>
        <v>0.24</v>
      </c>
      <c r="BF30" s="220"/>
      <c r="BG30" s="220"/>
      <c r="BH30" s="220"/>
      <c r="BI30" s="220"/>
      <c r="BJ30" s="227"/>
      <c r="BK30" s="215"/>
      <c r="BL30" s="195"/>
      <c r="BM30" s="189"/>
      <c r="BN30" s="189"/>
      <c r="BO30" s="217"/>
      <c r="BP30" s="217"/>
      <c r="BQ30" s="229"/>
      <c r="BR30" s="189"/>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89"/>
    </row>
    <row r="31" spans="1:96" ht="17.25" customHeight="1" x14ac:dyDescent="0.2">
      <c r="A31" s="250"/>
      <c r="B31" s="238"/>
      <c r="C31" s="241"/>
      <c r="D31" s="241"/>
      <c r="E31" s="253"/>
      <c r="F31" s="253"/>
      <c r="G31" s="253"/>
      <c r="H31" s="274"/>
      <c r="I31" s="259"/>
      <c r="J31" s="262"/>
      <c r="K31" s="265"/>
      <c r="L31" s="268"/>
      <c r="M31" s="271"/>
      <c r="N31" s="265"/>
      <c r="O31" s="212"/>
      <c r="P31" s="212"/>
      <c r="Q31" s="215"/>
      <c r="R31" s="65"/>
      <c r="S31" s="51"/>
      <c r="T31" s="65">
        <f>VLOOKUP(U31,FORMULAS!$A$15:$B$18,2,0)</f>
        <v>0</v>
      </c>
      <c r="U31" s="66" t="s">
        <v>163</v>
      </c>
      <c r="V31" s="67">
        <f>+IF(U31='Tabla Valoración controles'!$D$4,'Tabla Valoración controles'!$F$4,IF('208-PLA-Ft-78 Mapa Gestión'!U31='Tabla Valoración controles'!$D$5,'Tabla Valoración controles'!$F$5,IF(U31=FORMULAS!$A$10,0,'Tabla Valoración controles'!$F$6)))</f>
        <v>0</v>
      </c>
      <c r="W31" s="66"/>
      <c r="X31" s="68">
        <f>+IF(W31='Tabla Valoración controles'!$D$7,'Tabla Valoración controles'!$F$7,IF(U31=FORMULAS!$A$10,0,'Tabla Valoración controles'!$F$8))</f>
        <v>0</v>
      </c>
      <c r="Y31" s="66"/>
      <c r="Z31" s="67">
        <f>+IF(Y31='Tabla Valoración controles'!$D$9,'Tabla Valoración controles'!$F$9,IF(U31=FORMULAS!$A$10,0,'Tabla Valoración controles'!$F$10))</f>
        <v>0</v>
      </c>
      <c r="AA31" s="66"/>
      <c r="AB31" s="67">
        <f>+IF(AA31='Tabla Valoración controles'!$D$9,'Tabla Valoración controles'!$F$9,IF(W31=FORMULAS!$A$10,0,'Tabla Valoración controles'!$F$10))</f>
        <v>0</v>
      </c>
      <c r="AC31" s="66"/>
      <c r="AD31" s="67">
        <f>+IF(AC31='Tabla Valoración controles'!$D$13,'Tabla Valoración controles'!$F$13,'Tabla Valoración controles'!$F$14)</f>
        <v>0</v>
      </c>
      <c r="AE31" s="123"/>
      <c r="AF31" s="69"/>
      <c r="AG31" s="68"/>
      <c r="AH31" s="69"/>
      <c r="AI31" s="68"/>
      <c r="AJ31" s="70"/>
      <c r="AK31" s="66"/>
      <c r="AL31" s="71"/>
      <c r="AM31" s="74"/>
      <c r="AN31" s="72"/>
      <c r="AO31" s="72"/>
      <c r="AP31" s="72"/>
      <c r="AQ31" s="72"/>
      <c r="AR31" s="72"/>
      <c r="AS31" s="72"/>
      <c r="AT31" s="72"/>
      <c r="AU31" s="72"/>
      <c r="AV31" s="72"/>
      <c r="AW31" s="72"/>
      <c r="AX31" s="72"/>
      <c r="AY31" s="72"/>
      <c r="AZ31" s="72"/>
      <c r="BA31" s="72"/>
      <c r="BB31" s="72"/>
      <c r="BC31" s="121">
        <f t="shared" si="16"/>
        <v>0</v>
      </c>
      <c r="BD31" s="121">
        <f t="shared" si="15"/>
        <v>0</v>
      </c>
      <c r="BE31" s="121">
        <f t="shared" si="14"/>
        <v>0.24</v>
      </c>
      <c r="BF31" s="220"/>
      <c r="BG31" s="220"/>
      <c r="BH31" s="220"/>
      <c r="BI31" s="220"/>
      <c r="BJ31" s="227"/>
      <c r="BK31" s="215"/>
      <c r="BL31" s="195"/>
      <c r="BM31" s="189"/>
      <c r="BN31" s="189"/>
      <c r="BO31" s="217"/>
      <c r="BP31" s="217"/>
      <c r="BQ31" s="229"/>
      <c r="BR31" s="189"/>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89"/>
    </row>
    <row r="32" spans="1:96" ht="17.25" customHeight="1" x14ac:dyDescent="0.2">
      <c r="A32" s="251"/>
      <c r="B32" s="239"/>
      <c r="C32" s="242"/>
      <c r="D32" s="242"/>
      <c r="E32" s="254"/>
      <c r="F32" s="254"/>
      <c r="G32" s="254"/>
      <c r="H32" s="275"/>
      <c r="I32" s="260"/>
      <c r="J32" s="263"/>
      <c r="K32" s="266"/>
      <c r="L32" s="269"/>
      <c r="M32" s="272"/>
      <c r="N32" s="266"/>
      <c r="O32" s="213"/>
      <c r="P32" s="213"/>
      <c r="Q32" s="216"/>
      <c r="R32" s="65"/>
      <c r="S32" s="51"/>
      <c r="T32" s="65">
        <f>VLOOKUP(U32,FORMULAS!$A$15:$B$18,2,0)</f>
        <v>0</v>
      </c>
      <c r="U32" s="66" t="s">
        <v>163</v>
      </c>
      <c r="V32" s="67">
        <f>+IF(U32='Tabla Valoración controles'!$D$4,'Tabla Valoración controles'!$F$4,IF('208-PLA-Ft-78 Mapa Gestión'!U32='Tabla Valoración controles'!$D$5,'Tabla Valoración controles'!$F$5,IF(U32=FORMULAS!$A$10,0,'Tabla Valoración controles'!$F$6)))</f>
        <v>0</v>
      </c>
      <c r="W32" s="66"/>
      <c r="X32" s="68">
        <f>+IF(W32='Tabla Valoración controles'!$D$7,'Tabla Valoración controles'!$F$7,IF(U32=FORMULAS!$A$10,0,'Tabla Valoración controles'!$F$8))</f>
        <v>0</v>
      </c>
      <c r="Y32" s="66"/>
      <c r="Z32" s="67">
        <f>+IF(Y32='Tabla Valoración controles'!$D$9,'Tabla Valoración controles'!$F$9,IF(U32=FORMULAS!$A$10,0,'Tabla Valoración controles'!$F$10))</f>
        <v>0</v>
      </c>
      <c r="AA32" s="66"/>
      <c r="AB32" s="67">
        <f>+IF(AA32='Tabla Valoración controles'!$D$9,'Tabla Valoración controles'!$F$9,IF(W32=FORMULAS!$A$10,0,'Tabla Valoración controles'!$F$10))</f>
        <v>0</v>
      </c>
      <c r="AC32" s="66"/>
      <c r="AD32" s="67">
        <f>+IF(AC32='Tabla Valoración controles'!$D$13,'Tabla Valoración controles'!$F$13,'Tabla Valoración controles'!$F$14)</f>
        <v>0</v>
      </c>
      <c r="AE32" s="123"/>
      <c r="AF32" s="69"/>
      <c r="AG32" s="68"/>
      <c r="AH32" s="69"/>
      <c r="AI32" s="68"/>
      <c r="AJ32" s="70"/>
      <c r="AK32" s="66"/>
      <c r="AL32" s="71"/>
      <c r="AM32" s="74"/>
      <c r="AN32" s="72"/>
      <c r="AO32" s="72"/>
      <c r="AP32" s="72"/>
      <c r="AQ32" s="72"/>
      <c r="AR32" s="72"/>
      <c r="AS32" s="72"/>
      <c r="AT32" s="72"/>
      <c r="AU32" s="72"/>
      <c r="AV32" s="72"/>
      <c r="AW32" s="72"/>
      <c r="AX32" s="72"/>
      <c r="AY32" s="72"/>
      <c r="AZ32" s="72"/>
      <c r="BA32" s="72"/>
      <c r="BB32" s="72"/>
      <c r="BC32" s="121">
        <f t="shared" si="16"/>
        <v>0</v>
      </c>
      <c r="BD32" s="121">
        <f t="shared" si="15"/>
        <v>0</v>
      </c>
      <c r="BE32" s="121">
        <f t="shared" si="14"/>
        <v>0.24</v>
      </c>
      <c r="BF32" s="220"/>
      <c r="BG32" s="220"/>
      <c r="BH32" s="220"/>
      <c r="BI32" s="220"/>
      <c r="BJ32" s="227"/>
      <c r="BK32" s="216"/>
      <c r="BL32" s="202"/>
      <c r="BM32" s="190"/>
      <c r="BN32" s="190"/>
      <c r="BO32" s="218"/>
      <c r="BP32" s="218"/>
      <c r="BQ32" s="230"/>
      <c r="BR32" s="190"/>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190"/>
    </row>
    <row r="33" spans="1:96" ht="102" x14ac:dyDescent="0.2">
      <c r="A33" s="249">
        <v>5</v>
      </c>
      <c r="B33" s="237" t="s">
        <v>593</v>
      </c>
      <c r="C33" s="240" t="str">
        <f>VLOOKUP(B33,$CW$511:$CX$533,2,0)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33" s="240" t="str">
        <f>VLOOKUP(B33,FORMULAS!$A$30:$C$52,3,0)</f>
        <v>Director de Reasentamientos</v>
      </c>
      <c r="E33" s="252" t="s">
        <v>278</v>
      </c>
      <c r="F33" s="252" t="s">
        <v>660</v>
      </c>
      <c r="G33" s="252" t="s">
        <v>604</v>
      </c>
      <c r="H33" s="255" t="s">
        <v>654</v>
      </c>
      <c r="I33" s="258" t="s">
        <v>279</v>
      </c>
      <c r="J33" s="261">
        <v>500</v>
      </c>
      <c r="K33" s="264" t="str">
        <f>+IF(L33=FORMULAS!$N$2,FORMULAS!$O$2,IF('208-PLA-Ft-78 Mapa Gestión'!L33:L38=FORMULAS!$N$3,FORMULAS!$O$3,IF('208-PLA-Ft-78 Mapa Gestión'!L33:L38=FORMULAS!$N$4,FORMULAS!$O$4,IF('208-PLA-Ft-78 Mapa Gestión'!L33:L38=FORMULAS!$N$5,FORMULAS!$O$5,IF('208-PLA-Ft-78 Mapa Gestión'!L33:L38=FORMULAS!$N$6,FORMULAS!$O$6)))))</f>
        <v>Media</v>
      </c>
      <c r="L33" s="267">
        <f>+IF(J33&lt;=FORMULAS!$M$2,FORMULAS!$N$2,IF('208-PLA-Ft-78 Mapa Gestión'!J33&lt;=FORMULAS!$M$3,FORMULAS!$N$3,IF('208-PLA-Ft-78 Mapa Gestión'!J33&lt;=FORMULAS!$M$4,FORMULAS!$N$4,IF('208-PLA-Ft-78 Mapa Gestión'!J33&lt;=FORMULAS!$M$5,FORMULAS!$N$5,FORMULAS!$N$6))))</f>
        <v>0.6</v>
      </c>
      <c r="M33" s="270" t="s">
        <v>93</v>
      </c>
      <c r="N33" s="264" t="str">
        <f>+IF(M33=FORMULAS!$H$2,FORMULAS!$I$2,IF('208-PLA-Ft-78 Mapa Gestión'!M33:M38=FORMULAS!$H$3,FORMULAS!$I$3,IF('208-PLA-Ft-78 Mapa Gestión'!M33:M38=FORMULAS!$H$4,FORMULAS!$I$4,IF('208-PLA-Ft-78 Mapa Gestión'!M33:M38=FORMULAS!$H$5,FORMULAS!$I$5,IF('208-PLA-Ft-78 Mapa Gestión'!M33:M38=FORMULAS!$H$6,FORMULAS!$I$6,IF('208-PLA-Ft-78 Mapa Gestión'!M33:M38=FORMULAS!$H$7,FORMULAS!$I$7,IF('208-PLA-Ft-78 Mapa Gestión'!M33:M38=FORMULAS!$H$8,FORMULAS!$I$8,IF('208-PLA-Ft-78 Mapa Gestión'!M33:M38=FORMULAS!$H$9,FORMULAS!$I$9,IF('208-PLA-Ft-78 Mapa Gestión'!M33:M38=FORMULAS!$H$10,FORMULAS!$I$10,IF('208-PLA-Ft-78 Mapa Gestión'!M33:M38=FORMULAS!$H$11,FORMULAS!$I$11))))))))))</f>
        <v>Moderado</v>
      </c>
      <c r="O33" s="211">
        <f>VLOOKUP(N33,FORMULAS!$I$1:$J$6,2,0)</f>
        <v>0.6</v>
      </c>
      <c r="P33" s="211" t="str">
        <f t="shared" ref="P33" si="17">CONCATENATE(N33,K33)</f>
        <v>ModeradoMedia</v>
      </c>
      <c r="Q33" s="214" t="str">
        <f>VLOOKUP(P33,FORMULAS!$K$17:$L$42,2,0)</f>
        <v>Moderado</v>
      </c>
      <c r="R33" s="65">
        <v>1</v>
      </c>
      <c r="S33" s="51" t="s">
        <v>605</v>
      </c>
      <c r="T33" s="65" t="str">
        <f>VLOOKUP(U33,FORMULAS!$A$15:$B$18,2,0)</f>
        <v>Probabilidad</v>
      </c>
      <c r="U33" s="66" t="s">
        <v>13</v>
      </c>
      <c r="V33" s="67">
        <f>+IF(U33='Tabla Valoración controles'!$D$4,'Tabla Valoración controles'!$F$4,IF('208-PLA-Ft-78 Mapa Gestión'!U33='Tabla Valoración controles'!$D$5,'Tabla Valoración controles'!$F$5,IF(U33=FORMULAS!$A$10,0,'Tabla Valoración controles'!$F$6)))</f>
        <v>0.25</v>
      </c>
      <c r="W33" s="66" t="s">
        <v>8</v>
      </c>
      <c r="X33" s="68">
        <f>+IF(W33='Tabla Valoración controles'!$D$7,'Tabla Valoración controles'!$F$7,IF(U33=FORMULAS!$A$10,0,'Tabla Valoración controles'!$F$8))</f>
        <v>0.15</v>
      </c>
      <c r="Y33" s="66" t="s">
        <v>18</v>
      </c>
      <c r="Z33" s="67">
        <f>+IF(Y33='Tabla Valoración controles'!$D$9,'Tabla Valoración controles'!$F$9,IF(U33=FORMULAS!$A$10,0,'Tabla Valoración controles'!$F$10))</f>
        <v>0</v>
      </c>
      <c r="AA33" s="66" t="s">
        <v>21</v>
      </c>
      <c r="AB33" s="67">
        <f>+IF(AA33='Tabla Valoración controles'!$D$9,'Tabla Valoración controles'!$F$9,IF(W33=FORMULAS!$A$10,0,'Tabla Valoración controles'!$F$10))</f>
        <v>0</v>
      </c>
      <c r="AC33" s="66" t="s">
        <v>102</v>
      </c>
      <c r="AD33" s="67">
        <f>+IF(AC33='Tabla Valoración controles'!$D$13,'Tabla Valoración controles'!$F$13,'Tabla Valoración controles'!$F$14)</f>
        <v>0</v>
      </c>
      <c r="AE33" s="123"/>
      <c r="AF33" s="69"/>
      <c r="AG33" s="68"/>
      <c r="AH33" s="69"/>
      <c r="AI33" s="68"/>
      <c r="AJ33" s="70"/>
      <c r="AK33" s="66"/>
      <c r="AL33" s="71"/>
      <c r="AM33" s="74"/>
      <c r="AN33" s="72"/>
      <c r="AO33" s="72"/>
      <c r="AP33" s="72"/>
      <c r="AQ33" s="72"/>
      <c r="AR33" s="72"/>
      <c r="AS33" s="72"/>
      <c r="AT33" s="72"/>
      <c r="AU33" s="72"/>
      <c r="AV33" s="72"/>
      <c r="AW33" s="72"/>
      <c r="AX33" s="72"/>
      <c r="AY33" s="72"/>
      <c r="AZ33" s="72"/>
      <c r="BA33" s="72"/>
      <c r="BB33" s="72"/>
      <c r="BC33" s="121">
        <f t="shared" si="16"/>
        <v>0.4</v>
      </c>
      <c r="BD33" s="121">
        <f>+IF(T33=FORMULAS!$A$8,'208-PLA-Ft-78 Mapa Gestión'!BC33*'208-PLA-Ft-78 Mapa Gestión'!L33:L38,'208-PLA-Ft-78 Mapa Gestión'!BC33*'208-PLA-Ft-78 Mapa Gestión'!O33:O38)</f>
        <v>0.24</v>
      </c>
      <c r="BE33" s="121">
        <f>+IF(T33=FORMULAS!$A$8,'208-PLA-Ft-78 Mapa Gestión'!L33:L38-'208-PLA-Ft-78 Mapa Gestión'!BD33,0)</f>
        <v>0.36</v>
      </c>
      <c r="BF33" s="219">
        <f t="shared" ref="BF33" si="18">+BE38</f>
        <v>0.216</v>
      </c>
      <c r="BG33" s="219" t="str">
        <f>+IF(BF33&lt;=FORMULAS!$N$2,FORMULAS!$O$2,IF(BF33&lt;=FORMULAS!$N$3,FORMULAS!$O$3,IF(BF33&lt;=FORMULAS!$N$4,FORMULAS!$O$4,IF(BF33&lt;=FORMULAS!$N$5,FORMULAS!$O$5,FORMULAS!O30))))</f>
        <v>Baja</v>
      </c>
      <c r="BH33" s="219" t="str">
        <f>+IF(T33=FORMULAS!$A$9,BE38,'208-PLA-Ft-78 Mapa Gestión'!N33:N38)</f>
        <v>Moderado</v>
      </c>
      <c r="BI33" s="219">
        <f>+IF(T33=FORMULAS!B33,'208-PLA-Ft-78 Mapa Gestión'!BE38,'208-PLA-Ft-78 Mapa Gestión'!O33:O38)</f>
        <v>0.6</v>
      </c>
      <c r="BJ33" s="227" t="str">
        <f t="shared" ref="BJ33" si="19">CONCATENATE(BH33,BG33)</f>
        <v>ModeradoBaja</v>
      </c>
      <c r="BK33" s="214" t="str">
        <f>VLOOKUP(BJ33,FORMULAS!$K$17:$L$42,2,0)</f>
        <v>Moderado</v>
      </c>
      <c r="BL33" s="194" t="s">
        <v>170</v>
      </c>
      <c r="BM33" s="188" t="s">
        <v>607</v>
      </c>
      <c r="BN33" s="188" t="s">
        <v>601</v>
      </c>
      <c r="BO33" s="203">
        <v>44586</v>
      </c>
      <c r="BP33" s="203">
        <v>44895</v>
      </c>
      <c r="BQ33" s="203" t="s">
        <v>508</v>
      </c>
      <c r="BR33" s="203" t="s">
        <v>602</v>
      </c>
      <c r="BS33" s="194" t="s">
        <v>253</v>
      </c>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203" t="s">
        <v>609</v>
      </c>
    </row>
    <row r="34" spans="1:96" ht="102" x14ac:dyDescent="0.2">
      <c r="A34" s="250"/>
      <c r="B34" s="238"/>
      <c r="C34" s="241"/>
      <c r="D34" s="241"/>
      <c r="E34" s="253"/>
      <c r="F34" s="253"/>
      <c r="G34" s="253"/>
      <c r="H34" s="256"/>
      <c r="I34" s="259"/>
      <c r="J34" s="262"/>
      <c r="K34" s="265"/>
      <c r="L34" s="268"/>
      <c r="M34" s="271"/>
      <c r="N34" s="265"/>
      <c r="O34" s="212"/>
      <c r="P34" s="212"/>
      <c r="Q34" s="215"/>
      <c r="R34" s="65">
        <v>2</v>
      </c>
      <c r="S34" s="51" t="s">
        <v>606</v>
      </c>
      <c r="T34" s="65" t="str">
        <f>VLOOKUP(U34,FORMULAS!$A$15:$B$18,2,0)</f>
        <v>Probabilidad</v>
      </c>
      <c r="U34" s="66" t="s">
        <v>13</v>
      </c>
      <c r="V34" s="67">
        <f>+IF(U34='Tabla Valoración controles'!$D$4,'Tabla Valoración controles'!$F$4,IF('208-PLA-Ft-78 Mapa Gestión'!U34='Tabla Valoración controles'!$D$5,'Tabla Valoración controles'!$F$5,IF(U34=FORMULAS!$A$10,0,'Tabla Valoración controles'!$F$6)))</f>
        <v>0.25</v>
      </c>
      <c r="W34" s="66" t="s">
        <v>8</v>
      </c>
      <c r="X34" s="68">
        <f>+IF(W34='Tabla Valoración controles'!$D$7,'Tabla Valoración controles'!$F$7,IF(U34=FORMULAS!$A$10,0,'Tabla Valoración controles'!$F$8))</f>
        <v>0.15</v>
      </c>
      <c r="Y34" s="66" t="s">
        <v>18</v>
      </c>
      <c r="Z34" s="67">
        <f>+IF(Y34='Tabla Valoración controles'!$D$9,'Tabla Valoración controles'!$F$9,IF(U34=FORMULAS!$A$10,0,'Tabla Valoración controles'!$F$10))</f>
        <v>0</v>
      </c>
      <c r="AA34" s="66" t="s">
        <v>21</v>
      </c>
      <c r="AB34" s="67">
        <f>+IF(AA34='Tabla Valoración controles'!$D$9,'Tabla Valoración controles'!$F$9,IF(W34=FORMULAS!$A$10,0,'Tabla Valoración controles'!$F$10))</f>
        <v>0</v>
      </c>
      <c r="AC34" s="66" t="s">
        <v>102</v>
      </c>
      <c r="AD34" s="67">
        <f>+IF(AC34='Tabla Valoración controles'!$D$13,'Tabla Valoración controles'!$F$13,'Tabla Valoración controles'!$F$14)</f>
        <v>0</v>
      </c>
      <c r="AE34" s="123"/>
      <c r="AF34" s="69"/>
      <c r="AG34" s="68"/>
      <c r="AH34" s="69"/>
      <c r="AI34" s="68"/>
      <c r="AJ34" s="70"/>
      <c r="AK34" s="66"/>
      <c r="AL34" s="71"/>
      <c r="AM34" s="74"/>
      <c r="AN34" s="72"/>
      <c r="AO34" s="72"/>
      <c r="AP34" s="72"/>
      <c r="AQ34" s="72"/>
      <c r="AR34" s="72"/>
      <c r="AS34" s="72"/>
      <c r="AT34" s="72"/>
      <c r="AU34" s="72"/>
      <c r="AV34" s="72"/>
      <c r="AW34" s="72"/>
      <c r="AX34" s="72"/>
      <c r="AY34" s="72"/>
      <c r="AZ34" s="72"/>
      <c r="BA34" s="72"/>
      <c r="BB34" s="72"/>
      <c r="BC34" s="121">
        <f t="shared" si="16"/>
        <v>0.4</v>
      </c>
      <c r="BD34" s="121">
        <f t="shared" ref="BD34" si="20">+BC34*BE33</f>
        <v>0.14399999999999999</v>
      </c>
      <c r="BE34" s="121">
        <f t="shared" ref="BE34" si="21">+BE33-BD34</f>
        <v>0.216</v>
      </c>
      <c r="BF34" s="220"/>
      <c r="BG34" s="220"/>
      <c r="BH34" s="220"/>
      <c r="BI34" s="220"/>
      <c r="BJ34" s="227"/>
      <c r="BK34" s="215"/>
      <c r="BL34" s="195"/>
      <c r="BM34" s="189"/>
      <c r="BN34" s="189"/>
      <c r="BO34" s="217"/>
      <c r="BP34" s="217"/>
      <c r="BQ34" s="217"/>
      <c r="BR34" s="217"/>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217"/>
    </row>
    <row r="35" spans="1:96" ht="17.25" customHeight="1" x14ac:dyDescent="0.2">
      <c r="A35" s="250"/>
      <c r="B35" s="238"/>
      <c r="C35" s="241"/>
      <c r="D35" s="241"/>
      <c r="E35" s="253"/>
      <c r="F35" s="253"/>
      <c r="G35" s="253"/>
      <c r="H35" s="256"/>
      <c r="I35" s="259"/>
      <c r="J35" s="262"/>
      <c r="K35" s="265"/>
      <c r="L35" s="268"/>
      <c r="M35" s="271"/>
      <c r="N35" s="265"/>
      <c r="O35" s="212"/>
      <c r="P35" s="212"/>
      <c r="Q35" s="215"/>
      <c r="R35" s="65"/>
      <c r="S35" s="73"/>
      <c r="T35" s="65">
        <f>VLOOKUP(U35,FORMULAS!$A$15:$B$18,2,0)</f>
        <v>0</v>
      </c>
      <c r="U35" s="66" t="s">
        <v>163</v>
      </c>
      <c r="V35" s="67">
        <f>+IF(U35='Tabla Valoración controles'!$D$4,'Tabla Valoración controles'!$F$4,IF('208-PLA-Ft-78 Mapa Gestión'!U35='Tabla Valoración controles'!$D$5,'Tabla Valoración controles'!$F$5,IF(U35=FORMULAS!$A$10,0,'Tabla Valoración controles'!$F$6)))</f>
        <v>0</v>
      </c>
      <c r="W35" s="66"/>
      <c r="X35" s="68">
        <f>+IF(W35='Tabla Valoración controles'!$D$7,'Tabla Valoración controles'!$F$7,IF(U35=FORMULAS!$A$10,0,'Tabla Valoración controles'!$F$8))</f>
        <v>0</v>
      </c>
      <c r="Y35" s="66"/>
      <c r="Z35" s="67">
        <f>+IF(Y35='Tabla Valoración controles'!$D$9,'Tabla Valoración controles'!$F$9,IF(U35=FORMULAS!$A$10,0,'Tabla Valoración controles'!$F$10))</f>
        <v>0</v>
      </c>
      <c r="AA35" s="66"/>
      <c r="AB35" s="67">
        <f>+IF(AA35='Tabla Valoración controles'!$D$9,'Tabla Valoración controles'!$F$9,IF(W35=FORMULAS!$A$10,0,'Tabla Valoración controles'!$F$10))</f>
        <v>0</v>
      </c>
      <c r="AC35" s="66"/>
      <c r="AD35" s="67">
        <f>+IF(AC35='Tabla Valoración controles'!$D$13,'Tabla Valoración controles'!$F$13,'Tabla Valoración controles'!$F$14)</f>
        <v>0</v>
      </c>
      <c r="AE35" s="123"/>
      <c r="AF35" s="69"/>
      <c r="AG35" s="68"/>
      <c r="AH35" s="69"/>
      <c r="AI35" s="68"/>
      <c r="AJ35" s="70"/>
      <c r="AK35" s="66"/>
      <c r="AL35" s="71"/>
      <c r="AM35" s="74"/>
      <c r="AN35" s="72"/>
      <c r="AO35" s="72"/>
      <c r="AP35" s="72"/>
      <c r="AQ35" s="72"/>
      <c r="AR35" s="72"/>
      <c r="AS35" s="72"/>
      <c r="AT35" s="72"/>
      <c r="AU35" s="72"/>
      <c r="AV35" s="72"/>
      <c r="AW35" s="72"/>
      <c r="AX35" s="72"/>
      <c r="AY35" s="72"/>
      <c r="AZ35" s="72"/>
      <c r="BA35" s="72"/>
      <c r="BB35" s="72"/>
      <c r="BC35" s="121">
        <f t="shared" si="16"/>
        <v>0</v>
      </c>
      <c r="BD35" s="121">
        <f t="shared" ref="BD35:BD38" si="22">+BD34*BC35</f>
        <v>0</v>
      </c>
      <c r="BE35" s="121">
        <f t="shared" si="14"/>
        <v>0.216</v>
      </c>
      <c r="BF35" s="220"/>
      <c r="BG35" s="220"/>
      <c r="BH35" s="220"/>
      <c r="BI35" s="220"/>
      <c r="BJ35" s="227"/>
      <c r="BK35" s="215"/>
      <c r="BL35" s="195"/>
      <c r="BM35" s="190"/>
      <c r="BN35" s="190"/>
      <c r="BO35" s="218"/>
      <c r="BP35" s="218"/>
      <c r="BQ35" s="218"/>
      <c r="BR35" s="218"/>
      <c r="BS35" s="195"/>
      <c r="BT35" s="195"/>
      <c r="BU35" s="195"/>
      <c r="BV35" s="195"/>
      <c r="BW35" s="195"/>
      <c r="BX35" s="195"/>
      <c r="BY35" s="195"/>
      <c r="BZ35" s="195"/>
      <c r="CA35" s="195"/>
      <c r="CB35" s="195"/>
      <c r="CC35" s="195"/>
      <c r="CD35" s="195"/>
      <c r="CE35" s="195"/>
      <c r="CF35" s="195"/>
      <c r="CG35" s="195"/>
      <c r="CH35" s="195"/>
      <c r="CI35" s="195"/>
      <c r="CJ35" s="195"/>
      <c r="CK35" s="195"/>
      <c r="CL35" s="195"/>
      <c r="CM35" s="195"/>
      <c r="CN35" s="195"/>
      <c r="CO35" s="195"/>
      <c r="CP35" s="195"/>
      <c r="CQ35" s="195"/>
      <c r="CR35" s="217"/>
    </row>
    <row r="36" spans="1:96" ht="17.25" customHeight="1" x14ac:dyDescent="0.2">
      <c r="A36" s="250"/>
      <c r="B36" s="238"/>
      <c r="C36" s="241"/>
      <c r="D36" s="241"/>
      <c r="E36" s="253"/>
      <c r="F36" s="253"/>
      <c r="G36" s="253"/>
      <c r="H36" s="256"/>
      <c r="I36" s="259"/>
      <c r="J36" s="262"/>
      <c r="K36" s="265"/>
      <c r="L36" s="268"/>
      <c r="M36" s="271"/>
      <c r="N36" s="265"/>
      <c r="O36" s="212"/>
      <c r="P36" s="212"/>
      <c r="Q36" s="215"/>
      <c r="R36" s="65"/>
      <c r="S36" s="51"/>
      <c r="T36" s="65">
        <f>VLOOKUP(U36,FORMULAS!$A$15:$B$18,2,0)</f>
        <v>0</v>
      </c>
      <c r="U36" s="66" t="s">
        <v>163</v>
      </c>
      <c r="V36" s="67">
        <f>+IF(U36='Tabla Valoración controles'!$D$4,'Tabla Valoración controles'!$F$4,IF('208-PLA-Ft-78 Mapa Gestión'!U36='Tabla Valoración controles'!$D$5,'Tabla Valoración controles'!$F$5,IF(U36=FORMULAS!$A$10,0,'Tabla Valoración controles'!$F$6)))</f>
        <v>0</v>
      </c>
      <c r="W36" s="66"/>
      <c r="X36" s="68">
        <f>+IF(W36='Tabla Valoración controles'!$D$7,'Tabla Valoración controles'!$F$7,IF(U36=FORMULAS!$A$10,0,'Tabla Valoración controles'!$F$8))</f>
        <v>0</v>
      </c>
      <c r="Y36" s="66"/>
      <c r="Z36" s="67">
        <f>+IF(Y36='Tabla Valoración controles'!$D$9,'Tabla Valoración controles'!$F$9,IF(U36=FORMULAS!$A$10,0,'Tabla Valoración controles'!$F$10))</f>
        <v>0</v>
      </c>
      <c r="AA36" s="66"/>
      <c r="AB36" s="67">
        <f>+IF(AA36='Tabla Valoración controles'!$D$9,'Tabla Valoración controles'!$F$9,IF(W36=FORMULAS!$A$10,0,'Tabla Valoración controles'!$F$10))</f>
        <v>0</v>
      </c>
      <c r="AC36" s="66"/>
      <c r="AD36" s="67">
        <f>+IF(AC36='Tabla Valoración controles'!$D$13,'Tabla Valoración controles'!$F$13,'Tabla Valoración controles'!$F$14)</f>
        <v>0</v>
      </c>
      <c r="AE36" s="123"/>
      <c r="AF36" s="69"/>
      <c r="AG36" s="68"/>
      <c r="AH36" s="69"/>
      <c r="AI36" s="68"/>
      <c r="AJ36" s="70"/>
      <c r="AK36" s="66"/>
      <c r="AL36" s="71"/>
      <c r="AM36" s="74"/>
      <c r="AN36" s="72"/>
      <c r="AO36" s="72"/>
      <c r="AP36" s="72"/>
      <c r="AQ36" s="72"/>
      <c r="AR36" s="72"/>
      <c r="AS36" s="72"/>
      <c r="AT36" s="72"/>
      <c r="AU36" s="72"/>
      <c r="AV36" s="72"/>
      <c r="AW36" s="72"/>
      <c r="AX36" s="72"/>
      <c r="AY36" s="72"/>
      <c r="AZ36" s="72"/>
      <c r="BA36" s="72"/>
      <c r="BB36" s="72"/>
      <c r="BC36" s="121">
        <f t="shared" si="16"/>
        <v>0</v>
      </c>
      <c r="BD36" s="121">
        <f t="shared" si="22"/>
        <v>0</v>
      </c>
      <c r="BE36" s="121">
        <f t="shared" si="14"/>
        <v>0.216</v>
      </c>
      <c r="BF36" s="220"/>
      <c r="BG36" s="220"/>
      <c r="BH36" s="220"/>
      <c r="BI36" s="220"/>
      <c r="BJ36" s="227"/>
      <c r="BK36" s="215"/>
      <c r="BL36" s="195"/>
      <c r="BM36" s="189" t="s">
        <v>608</v>
      </c>
      <c r="BN36" s="188" t="s">
        <v>601</v>
      </c>
      <c r="BO36" s="203">
        <v>44593</v>
      </c>
      <c r="BP36" s="203">
        <v>44895</v>
      </c>
      <c r="BQ36" s="203" t="s">
        <v>508</v>
      </c>
      <c r="BR36" s="203" t="s">
        <v>602</v>
      </c>
      <c r="BS36" s="195"/>
      <c r="BT36" s="195"/>
      <c r="BU36" s="195"/>
      <c r="BV36" s="195"/>
      <c r="BW36" s="195"/>
      <c r="BX36" s="195"/>
      <c r="BY36" s="195"/>
      <c r="BZ36" s="195"/>
      <c r="CA36" s="195"/>
      <c r="CB36" s="195"/>
      <c r="CC36" s="195"/>
      <c r="CD36" s="195"/>
      <c r="CE36" s="195"/>
      <c r="CF36" s="195"/>
      <c r="CG36" s="195"/>
      <c r="CH36" s="195"/>
      <c r="CI36" s="195"/>
      <c r="CJ36" s="195"/>
      <c r="CK36" s="195"/>
      <c r="CL36" s="195"/>
      <c r="CM36" s="195"/>
      <c r="CN36" s="195"/>
      <c r="CO36" s="195"/>
      <c r="CP36" s="195"/>
      <c r="CQ36" s="195"/>
      <c r="CR36" s="217"/>
    </row>
    <row r="37" spans="1:96" ht="17.25" customHeight="1" x14ac:dyDescent="0.2">
      <c r="A37" s="250"/>
      <c r="B37" s="238"/>
      <c r="C37" s="241"/>
      <c r="D37" s="241"/>
      <c r="E37" s="253"/>
      <c r="F37" s="253"/>
      <c r="G37" s="253"/>
      <c r="H37" s="256"/>
      <c r="I37" s="259"/>
      <c r="J37" s="262"/>
      <c r="K37" s="265"/>
      <c r="L37" s="268"/>
      <c r="M37" s="271"/>
      <c r="N37" s="265"/>
      <c r="O37" s="212"/>
      <c r="P37" s="212"/>
      <c r="Q37" s="215"/>
      <c r="R37" s="65"/>
      <c r="S37" s="51"/>
      <c r="T37" s="65">
        <f>VLOOKUP(U37,FORMULAS!$A$15:$B$18,2,0)</f>
        <v>0</v>
      </c>
      <c r="U37" s="66" t="s">
        <v>163</v>
      </c>
      <c r="V37" s="67">
        <f>+IF(U37='Tabla Valoración controles'!$D$4,'Tabla Valoración controles'!$F$4,IF('208-PLA-Ft-78 Mapa Gestión'!U37='Tabla Valoración controles'!$D$5,'Tabla Valoración controles'!$F$5,IF(U37=FORMULAS!$A$10,0,'Tabla Valoración controles'!$F$6)))</f>
        <v>0</v>
      </c>
      <c r="W37" s="66"/>
      <c r="X37" s="68">
        <f>+IF(W37='Tabla Valoración controles'!$D$7,'Tabla Valoración controles'!$F$7,IF(U37=FORMULAS!$A$10,0,'Tabla Valoración controles'!$F$8))</f>
        <v>0</v>
      </c>
      <c r="Y37" s="66"/>
      <c r="Z37" s="67">
        <f>+IF(Y37='Tabla Valoración controles'!$D$9,'Tabla Valoración controles'!$F$9,IF(U37=FORMULAS!$A$10,0,'Tabla Valoración controles'!$F$10))</f>
        <v>0</v>
      </c>
      <c r="AA37" s="66"/>
      <c r="AB37" s="67">
        <f>+IF(AA37='Tabla Valoración controles'!$D$9,'Tabla Valoración controles'!$F$9,IF(W37=FORMULAS!$A$10,0,'Tabla Valoración controles'!$F$10))</f>
        <v>0</v>
      </c>
      <c r="AC37" s="66"/>
      <c r="AD37" s="67">
        <f>+IF(AC37='Tabla Valoración controles'!$D$13,'Tabla Valoración controles'!$F$13,'Tabla Valoración controles'!$F$14)</f>
        <v>0</v>
      </c>
      <c r="AE37" s="123"/>
      <c r="AF37" s="69"/>
      <c r="AG37" s="68"/>
      <c r="AH37" s="69"/>
      <c r="AI37" s="68"/>
      <c r="AJ37" s="70"/>
      <c r="AK37" s="66"/>
      <c r="AL37" s="71"/>
      <c r="AM37" s="74"/>
      <c r="AN37" s="72"/>
      <c r="AO37" s="72"/>
      <c r="AP37" s="72"/>
      <c r="AQ37" s="72"/>
      <c r="AR37" s="72"/>
      <c r="AS37" s="72"/>
      <c r="AT37" s="72"/>
      <c r="AU37" s="72"/>
      <c r="AV37" s="72"/>
      <c r="AW37" s="72"/>
      <c r="AX37" s="72"/>
      <c r="AY37" s="72"/>
      <c r="AZ37" s="72"/>
      <c r="BA37" s="72"/>
      <c r="BB37" s="72"/>
      <c r="BC37" s="121">
        <f t="shared" si="16"/>
        <v>0</v>
      </c>
      <c r="BD37" s="121">
        <f t="shared" si="22"/>
        <v>0</v>
      </c>
      <c r="BE37" s="121">
        <f t="shared" si="14"/>
        <v>0.216</v>
      </c>
      <c r="BF37" s="220"/>
      <c r="BG37" s="220"/>
      <c r="BH37" s="220"/>
      <c r="BI37" s="220"/>
      <c r="BJ37" s="227"/>
      <c r="BK37" s="215"/>
      <c r="BL37" s="195"/>
      <c r="BM37" s="189"/>
      <c r="BN37" s="189"/>
      <c r="BO37" s="217"/>
      <c r="BP37" s="217"/>
      <c r="BQ37" s="217"/>
      <c r="BR37" s="217"/>
      <c r="BS37" s="195"/>
      <c r="BT37" s="195"/>
      <c r="BU37" s="195"/>
      <c r="BV37" s="195"/>
      <c r="BW37" s="195"/>
      <c r="BX37" s="195"/>
      <c r="BY37" s="195"/>
      <c r="BZ37" s="195"/>
      <c r="CA37" s="195"/>
      <c r="CB37" s="195"/>
      <c r="CC37" s="195"/>
      <c r="CD37" s="195"/>
      <c r="CE37" s="195"/>
      <c r="CF37" s="195"/>
      <c r="CG37" s="195"/>
      <c r="CH37" s="195"/>
      <c r="CI37" s="195"/>
      <c r="CJ37" s="195"/>
      <c r="CK37" s="195"/>
      <c r="CL37" s="195"/>
      <c r="CM37" s="195"/>
      <c r="CN37" s="195"/>
      <c r="CO37" s="195"/>
      <c r="CP37" s="195"/>
      <c r="CQ37" s="195"/>
      <c r="CR37" s="217"/>
    </row>
    <row r="38" spans="1:96" ht="17.25" customHeight="1" x14ac:dyDescent="0.2">
      <c r="A38" s="251"/>
      <c r="B38" s="239"/>
      <c r="C38" s="242"/>
      <c r="D38" s="242"/>
      <c r="E38" s="254"/>
      <c r="F38" s="254"/>
      <c r="G38" s="254"/>
      <c r="H38" s="257"/>
      <c r="I38" s="260"/>
      <c r="J38" s="263"/>
      <c r="K38" s="266"/>
      <c r="L38" s="269"/>
      <c r="M38" s="272"/>
      <c r="N38" s="266"/>
      <c r="O38" s="213"/>
      <c r="P38" s="213"/>
      <c r="Q38" s="216"/>
      <c r="R38" s="65"/>
      <c r="S38" s="51"/>
      <c r="T38" s="65">
        <f>VLOOKUP(U38,FORMULAS!$A$15:$B$18,2,0)</f>
        <v>0</v>
      </c>
      <c r="U38" s="66" t="s">
        <v>163</v>
      </c>
      <c r="V38" s="67">
        <f>+IF(U38='Tabla Valoración controles'!$D$4,'Tabla Valoración controles'!$F$4,IF('208-PLA-Ft-78 Mapa Gestión'!U38='Tabla Valoración controles'!$D$5,'Tabla Valoración controles'!$F$5,IF(U38=FORMULAS!$A$10,0,'Tabla Valoración controles'!$F$6)))</f>
        <v>0</v>
      </c>
      <c r="W38" s="66"/>
      <c r="X38" s="68">
        <f>+IF(W38='Tabla Valoración controles'!$D$7,'Tabla Valoración controles'!$F$7,IF(U38=FORMULAS!$A$10,0,'Tabla Valoración controles'!$F$8))</f>
        <v>0</v>
      </c>
      <c r="Y38" s="66"/>
      <c r="Z38" s="67">
        <f>+IF(Y38='Tabla Valoración controles'!$D$9,'Tabla Valoración controles'!$F$9,IF(U38=FORMULAS!$A$10,0,'Tabla Valoración controles'!$F$10))</f>
        <v>0</v>
      </c>
      <c r="AA38" s="66"/>
      <c r="AB38" s="67">
        <f>+IF(AA38='Tabla Valoración controles'!$D$9,'Tabla Valoración controles'!$F$9,IF(W38=FORMULAS!$A$10,0,'Tabla Valoración controles'!$F$10))</f>
        <v>0</v>
      </c>
      <c r="AC38" s="66"/>
      <c r="AD38" s="67">
        <f>+IF(AC38='Tabla Valoración controles'!$D$13,'Tabla Valoración controles'!$F$13,'Tabla Valoración controles'!$F$14)</f>
        <v>0</v>
      </c>
      <c r="AE38" s="123"/>
      <c r="AF38" s="69"/>
      <c r="AG38" s="68"/>
      <c r="AH38" s="69"/>
      <c r="AI38" s="68"/>
      <c r="AJ38" s="70"/>
      <c r="AK38" s="66"/>
      <c r="AL38" s="71"/>
      <c r="AM38" s="74"/>
      <c r="AN38" s="72"/>
      <c r="AO38" s="72"/>
      <c r="AP38" s="72"/>
      <c r="AQ38" s="72"/>
      <c r="AR38" s="72"/>
      <c r="AS38" s="72"/>
      <c r="AT38" s="72"/>
      <c r="AU38" s="72"/>
      <c r="AV38" s="72"/>
      <c r="AW38" s="72"/>
      <c r="AX38" s="72"/>
      <c r="AY38" s="72"/>
      <c r="AZ38" s="72"/>
      <c r="BA38" s="72"/>
      <c r="BB38" s="72"/>
      <c r="BC38" s="121">
        <f t="shared" si="16"/>
        <v>0</v>
      </c>
      <c r="BD38" s="121">
        <f t="shared" si="22"/>
        <v>0</v>
      </c>
      <c r="BE38" s="121">
        <f t="shared" si="14"/>
        <v>0.216</v>
      </c>
      <c r="BF38" s="220"/>
      <c r="BG38" s="220"/>
      <c r="BH38" s="220"/>
      <c r="BI38" s="220"/>
      <c r="BJ38" s="227"/>
      <c r="BK38" s="216"/>
      <c r="BL38" s="202"/>
      <c r="BM38" s="190"/>
      <c r="BN38" s="190"/>
      <c r="BO38" s="218"/>
      <c r="BP38" s="218"/>
      <c r="BQ38" s="218"/>
      <c r="BR38" s="218"/>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18"/>
    </row>
    <row r="39" spans="1:96" ht="102" customHeight="1" x14ac:dyDescent="0.2">
      <c r="A39" s="249">
        <v>6</v>
      </c>
      <c r="B39" s="237" t="s">
        <v>595</v>
      </c>
      <c r="C39" s="240" t="str">
        <f>VLOOKUP(B39,$CW$511:$CX$533,2,0)</f>
        <v>Disminuir el número de hogares que habitan en predios localizados en zonas de Alto Riesgo no mitigable o los ordenados mediante sentencias judiciales o actos administrativos.</v>
      </c>
      <c r="D39" s="240" t="str">
        <f>VLOOKUP(B39,FORMULAS!$A$30:$C$52,3,0)</f>
        <v>Director de Reasentamientos</v>
      </c>
      <c r="E39" s="237" t="s">
        <v>115</v>
      </c>
      <c r="F39" s="319" t="s">
        <v>610</v>
      </c>
      <c r="G39" s="258" t="s">
        <v>467</v>
      </c>
      <c r="H39" s="322" t="s">
        <v>468</v>
      </c>
      <c r="I39" s="258" t="s">
        <v>287</v>
      </c>
      <c r="J39" s="261">
        <v>900</v>
      </c>
      <c r="K39" s="264" t="str">
        <f>+IF(L39=FORMULAS!$N$2,FORMULAS!$O$2,IF('208-PLA-Ft-78 Mapa Gestión'!L39:L44=FORMULAS!$N$3,FORMULAS!$O$3,IF('208-PLA-Ft-78 Mapa Gestión'!L39:L44=FORMULAS!$N$4,FORMULAS!$O$4,IF('208-PLA-Ft-78 Mapa Gestión'!L39:L44=FORMULAS!$N$5,FORMULAS!$O$5,IF('208-PLA-Ft-78 Mapa Gestión'!L39:L44=FORMULAS!$N$6,FORMULAS!$O$6)))))</f>
        <v>Alta</v>
      </c>
      <c r="L39" s="267">
        <f>+IF(J39&lt;=FORMULAS!$M$2,FORMULAS!$N$2,IF('208-PLA-Ft-78 Mapa Gestión'!J39&lt;=FORMULAS!$M$3,FORMULAS!$N$3,IF('208-PLA-Ft-78 Mapa Gestión'!J39&lt;=FORMULAS!$M$4,FORMULAS!$N$4,IF('208-PLA-Ft-78 Mapa Gestión'!J39&lt;=FORMULAS!$M$5,FORMULAS!$N$5,FORMULAS!$N$6))))</f>
        <v>0.8</v>
      </c>
      <c r="M39" s="270" t="s">
        <v>87</v>
      </c>
      <c r="N39" s="264" t="str">
        <f>+IF(M39=FORMULAS!$H$2,FORMULAS!$I$2,IF('208-PLA-Ft-78 Mapa Gestión'!M39:M44=FORMULAS!$H$3,FORMULAS!$I$3,IF('208-PLA-Ft-78 Mapa Gestión'!M39:M44=FORMULAS!$H$4,FORMULAS!$I$4,IF('208-PLA-Ft-78 Mapa Gestión'!M39:M44=FORMULAS!$H$5,FORMULAS!$I$5,IF('208-PLA-Ft-78 Mapa Gestión'!M39:M44=FORMULAS!$H$6,FORMULAS!$I$6,IF('208-PLA-Ft-78 Mapa Gestión'!M39:M44=FORMULAS!$H$7,FORMULAS!$I$7,IF('208-PLA-Ft-78 Mapa Gestión'!M39:M44=FORMULAS!$H$8,FORMULAS!$I$8,IF('208-PLA-Ft-78 Mapa Gestión'!M39:M44=FORMULAS!$H$9,FORMULAS!$I$9,IF('208-PLA-Ft-78 Mapa Gestión'!M39:M44=FORMULAS!$H$10,FORMULAS!$I$10,IF('208-PLA-Ft-78 Mapa Gestión'!M39:M44=FORMULAS!$H$11,FORMULAS!$I$11))))))))))</f>
        <v>Moderado</v>
      </c>
      <c r="O39" s="211">
        <f>VLOOKUP(N39,FORMULAS!$I$1:$J$6,2,0)</f>
        <v>0.6</v>
      </c>
      <c r="P39" s="211" t="str">
        <f t="shared" ref="P39" si="23">CONCATENATE(N39,K39)</f>
        <v>ModeradoAlta</v>
      </c>
      <c r="Q39" s="214" t="str">
        <f>VLOOKUP(P39,FORMULAS!$K$17:$L$42,2,0)</f>
        <v>Alto</v>
      </c>
      <c r="R39" s="167">
        <v>1</v>
      </c>
      <c r="S39" s="166" t="s">
        <v>637</v>
      </c>
      <c r="T39" s="65" t="str">
        <f>VLOOKUP(U39,FORMULAS!$A$15:$B$18,2,0)</f>
        <v>Probabilidad</v>
      </c>
      <c r="U39" s="66" t="s">
        <v>14</v>
      </c>
      <c r="V39" s="67">
        <f>+IF(U39='Tabla Valoración controles'!$D$4,'Tabla Valoración controles'!$F$4,IF('208-PLA-Ft-78 Mapa Gestión'!U39='Tabla Valoración controles'!$D$5,'Tabla Valoración controles'!$F$5,IF(U39=FORMULAS!$A$10,0,'Tabla Valoración controles'!$F$6)))</f>
        <v>0.15</v>
      </c>
      <c r="W39" s="66" t="s">
        <v>8</v>
      </c>
      <c r="X39" s="68">
        <f>+IF(W39='Tabla Valoración controles'!$D$7,'Tabla Valoración controles'!$F$7,IF(U39=FORMULAS!$A$10,0,'Tabla Valoración controles'!$F$8))</f>
        <v>0.15</v>
      </c>
      <c r="Y39" s="66" t="s">
        <v>18</v>
      </c>
      <c r="Z39" s="67">
        <f>+IF(Y39='Tabla Valoración controles'!$D$9,'Tabla Valoración controles'!$F$9,IF(U39=FORMULAS!$A$10,0,'Tabla Valoración controles'!$F$10))</f>
        <v>0</v>
      </c>
      <c r="AA39" s="66" t="s">
        <v>21</v>
      </c>
      <c r="AB39" s="67">
        <f>+IF(AA39='Tabla Valoración controles'!$D$9,'Tabla Valoración controles'!$F$9,IF(W39=FORMULAS!$A$10,0,'Tabla Valoración controles'!$F$10))</f>
        <v>0</v>
      </c>
      <c r="AC39" s="66" t="s">
        <v>102</v>
      </c>
      <c r="AD39" s="67">
        <f>+IF(AC39='Tabla Valoración controles'!$D$13,'Tabla Valoración controles'!$F$13,'Tabla Valoración controles'!$F$14)</f>
        <v>0</v>
      </c>
      <c r="AE39" s="123"/>
      <c r="AF39" s="69"/>
      <c r="AG39" s="68"/>
      <c r="AH39" s="69"/>
      <c r="AI39" s="68"/>
      <c r="AJ39" s="70"/>
      <c r="AK39" s="66"/>
      <c r="AL39" s="71"/>
      <c r="AM39" s="74"/>
      <c r="AN39" s="72"/>
      <c r="AO39" s="72"/>
      <c r="AP39" s="72"/>
      <c r="AQ39" s="72"/>
      <c r="AR39" s="72"/>
      <c r="AS39" s="72"/>
      <c r="AT39" s="72"/>
      <c r="AU39" s="72"/>
      <c r="AV39" s="72"/>
      <c r="AW39" s="72"/>
      <c r="AX39" s="72"/>
      <c r="AY39" s="72"/>
      <c r="AZ39" s="72"/>
      <c r="BA39" s="72"/>
      <c r="BB39" s="72"/>
      <c r="BC39" s="121">
        <f t="shared" si="16"/>
        <v>0.3</v>
      </c>
      <c r="BD39" s="121">
        <f>+IF(T39=FORMULAS!$A$8,'208-PLA-Ft-78 Mapa Gestión'!BC39*'208-PLA-Ft-78 Mapa Gestión'!L39:L44,'208-PLA-Ft-78 Mapa Gestión'!BC39*'208-PLA-Ft-78 Mapa Gestión'!O39:O44)</f>
        <v>0.24</v>
      </c>
      <c r="BE39" s="121">
        <f>+IF(T39=FORMULAS!$A$8,'208-PLA-Ft-78 Mapa Gestión'!L39:L44-'208-PLA-Ft-78 Mapa Gestión'!BD39,0)</f>
        <v>0.56000000000000005</v>
      </c>
      <c r="BF39" s="219">
        <f t="shared" ref="BF39" si="24">+BE44</f>
        <v>0.24640000000000001</v>
      </c>
      <c r="BG39" s="219" t="str">
        <f>+IF(BF39&lt;=FORMULAS!$N$2,FORMULAS!$O$2,IF(BF39&lt;=FORMULAS!$N$3,FORMULAS!$O$3,IF(BF39&lt;=FORMULAS!$N$4,FORMULAS!$O$4,IF(BF39&lt;=FORMULAS!$N$5,FORMULAS!$O$5,FORMULAS!O36))))</f>
        <v>Baja</v>
      </c>
      <c r="BH39" s="219" t="str">
        <f>+IF(T39=FORMULAS!$A$9,BE44,'208-PLA-Ft-78 Mapa Gestión'!N39:N44)</f>
        <v>Moderado</v>
      </c>
      <c r="BI39" s="219">
        <f>+IF(T39=FORMULAS!B39,'208-PLA-Ft-78 Mapa Gestión'!BE44,'208-PLA-Ft-78 Mapa Gestión'!O39:O44)</f>
        <v>0.6</v>
      </c>
      <c r="BJ39" s="227" t="str">
        <f t="shared" ref="BJ39" si="25">CONCATENATE(BH39,BG39)</f>
        <v>ModeradoBaja</v>
      </c>
      <c r="BK39" s="243" t="str">
        <f>VLOOKUP(BJ39,FORMULAS!$K$17:$L$42,2,0)</f>
        <v>Moderado</v>
      </c>
      <c r="BL39" s="194" t="s">
        <v>170</v>
      </c>
      <c r="BM39" s="188" t="s">
        <v>640</v>
      </c>
      <c r="BN39" s="188" t="s">
        <v>601</v>
      </c>
      <c r="BO39" s="203">
        <v>44593</v>
      </c>
      <c r="BP39" s="203">
        <v>44895</v>
      </c>
      <c r="BQ39" s="203" t="s">
        <v>508</v>
      </c>
      <c r="BR39" s="203" t="s">
        <v>602</v>
      </c>
      <c r="BS39" s="194" t="s">
        <v>253</v>
      </c>
      <c r="BT39" s="194"/>
      <c r="BU39" s="194"/>
      <c r="BV39" s="194"/>
      <c r="BW39" s="194"/>
      <c r="BX39" s="194"/>
      <c r="BY39" s="194"/>
      <c r="BZ39" s="194"/>
      <c r="CA39" s="194"/>
      <c r="CB39" s="194"/>
      <c r="CC39" s="194"/>
      <c r="CD39" s="194"/>
      <c r="CE39" s="194"/>
      <c r="CF39" s="194"/>
      <c r="CG39" s="194"/>
      <c r="CH39" s="194"/>
      <c r="CI39" s="194"/>
      <c r="CJ39" s="194"/>
      <c r="CK39" s="194"/>
      <c r="CL39" s="194"/>
      <c r="CM39" s="194"/>
      <c r="CN39" s="194"/>
      <c r="CO39" s="194"/>
      <c r="CP39" s="194"/>
      <c r="CQ39" s="194"/>
      <c r="CR39" s="188" t="s">
        <v>609</v>
      </c>
    </row>
    <row r="40" spans="1:96" ht="102" x14ac:dyDescent="0.2">
      <c r="A40" s="250"/>
      <c r="B40" s="238"/>
      <c r="C40" s="241"/>
      <c r="D40" s="241"/>
      <c r="E40" s="238"/>
      <c r="F40" s="320"/>
      <c r="G40" s="259"/>
      <c r="H40" s="323"/>
      <c r="I40" s="259"/>
      <c r="J40" s="262"/>
      <c r="K40" s="265"/>
      <c r="L40" s="268"/>
      <c r="M40" s="271"/>
      <c r="N40" s="265"/>
      <c r="O40" s="212"/>
      <c r="P40" s="212"/>
      <c r="Q40" s="215"/>
      <c r="R40" s="167">
        <v>2</v>
      </c>
      <c r="S40" s="166" t="s">
        <v>638</v>
      </c>
      <c r="T40" s="65" t="str">
        <f>VLOOKUP(U40,FORMULAS!$A$15:$B$18,2,0)</f>
        <v>Probabilidad</v>
      </c>
      <c r="U40" s="66" t="s">
        <v>13</v>
      </c>
      <c r="V40" s="67">
        <f>+IF(U40='Tabla Valoración controles'!$D$4,'Tabla Valoración controles'!$F$4,IF('208-PLA-Ft-78 Mapa Gestión'!U40='Tabla Valoración controles'!$D$5,'Tabla Valoración controles'!$F$5,IF(U40=FORMULAS!$A$10,0,'Tabla Valoración controles'!$F$6)))</f>
        <v>0.25</v>
      </c>
      <c r="W40" s="168" t="s">
        <v>8</v>
      </c>
      <c r="X40" s="68">
        <f>+IF(W40='Tabla Valoración controles'!$D$7,'Tabla Valoración controles'!$F$7,IF(U40=FORMULAS!$A$10,0,'Tabla Valoración controles'!$F$8))</f>
        <v>0.15</v>
      </c>
      <c r="Y40" s="168" t="s">
        <v>18</v>
      </c>
      <c r="Z40" s="67">
        <f>+IF(Y40='Tabla Valoración controles'!$D$9,'Tabla Valoración controles'!$F$9,IF(U40=FORMULAS!$A$10,0,'Tabla Valoración controles'!$F$10))</f>
        <v>0</v>
      </c>
      <c r="AA40" s="168" t="s">
        <v>21</v>
      </c>
      <c r="AB40" s="67">
        <f>+IF(AA40='Tabla Valoración controles'!$D$9,'Tabla Valoración controles'!$F$9,IF(W40=FORMULAS!$A$10,0,'Tabla Valoración controles'!$F$10))</f>
        <v>0</v>
      </c>
      <c r="AC40" s="168" t="s">
        <v>102</v>
      </c>
      <c r="AD40" s="67">
        <f>+IF(AC40='Tabla Valoración controles'!$D$13,'Tabla Valoración controles'!$F$13,'Tabla Valoración controles'!$F$14)</f>
        <v>0</v>
      </c>
      <c r="AE40" s="123"/>
      <c r="AF40" s="69"/>
      <c r="AG40" s="68"/>
      <c r="AH40" s="69"/>
      <c r="AI40" s="68"/>
      <c r="AJ40" s="70"/>
      <c r="AK40" s="66"/>
      <c r="AL40" s="71"/>
      <c r="AM40" s="74"/>
      <c r="AN40" s="72"/>
      <c r="AO40" s="72"/>
      <c r="AP40" s="72"/>
      <c r="AQ40" s="72"/>
      <c r="AR40" s="72"/>
      <c r="AS40" s="72"/>
      <c r="AT40" s="72"/>
      <c r="AU40" s="72"/>
      <c r="AV40" s="72"/>
      <c r="AW40" s="72"/>
      <c r="AX40" s="72"/>
      <c r="AY40" s="72"/>
      <c r="AZ40" s="72"/>
      <c r="BA40" s="72"/>
      <c r="BB40" s="72"/>
      <c r="BC40" s="121">
        <f t="shared" si="16"/>
        <v>0.4</v>
      </c>
      <c r="BD40" s="121">
        <f t="shared" ref="BD40" si="26">+BC40*BE39</f>
        <v>0.22400000000000003</v>
      </c>
      <c r="BE40" s="121">
        <f t="shared" ref="BE40" si="27">+BE39-BD40</f>
        <v>0.33600000000000002</v>
      </c>
      <c r="BF40" s="220"/>
      <c r="BG40" s="220"/>
      <c r="BH40" s="220"/>
      <c r="BI40" s="220"/>
      <c r="BJ40" s="227"/>
      <c r="BK40" s="244"/>
      <c r="BL40" s="195"/>
      <c r="BM40" s="189"/>
      <c r="BN40" s="189"/>
      <c r="BO40" s="217"/>
      <c r="BP40" s="217"/>
      <c r="BQ40" s="217"/>
      <c r="BR40" s="217"/>
      <c r="BS40" s="195"/>
      <c r="BT40" s="195"/>
      <c r="BU40" s="195"/>
      <c r="BV40" s="195"/>
      <c r="BW40" s="195"/>
      <c r="BX40" s="195"/>
      <c r="BY40" s="195"/>
      <c r="BZ40" s="195"/>
      <c r="CA40" s="195"/>
      <c r="CB40" s="195"/>
      <c r="CC40" s="195"/>
      <c r="CD40" s="195"/>
      <c r="CE40" s="195"/>
      <c r="CF40" s="195"/>
      <c r="CG40" s="195"/>
      <c r="CH40" s="195"/>
      <c r="CI40" s="195"/>
      <c r="CJ40" s="195"/>
      <c r="CK40" s="195"/>
      <c r="CL40" s="195"/>
      <c r="CM40" s="195"/>
      <c r="CN40" s="195"/>
      <c r="CO40" s="195"/>
      <c r="CP40" s="195"/>
      <c r="CQ40" s="195"/>
      <c r="CR40" s="189"/>
    </row>
    <row r="41" spans="1:96" ht="114.75" x14ac:dyDescent="0.2">
      <c r="A41" s="250"/>
      <c r="B41" s="238"/>
      <c r="C41" s="241"/>
      <c r="D41" s="241"/>
      <c r="E41" s="238"/>
      <c r="F41" s="320"/>
      <c r="G41" s="259"/>
      <c r="H41" s="323"/>
      <c r="I41" s="259"/>
      <c r="J41" s="262"/>
      <c r="K41" s="265"/>
      <c r="L41" s="268"/>
      <c r="M41" s="271"/>
      <c r="N41" s="265"/>
      <c r="O41" s="212"/>
      <c r="P41" s="212"/>
      <c r="Q41" s="215"/>
      <c r="R41" s="167">
        <v>3</v>
      </c>
      <c r="S41" s="166" t="s">
        <v>639</v>
      </c>
      <c r="T41" s="65" t="str">
        <f>VLOOKUP(U41,FORMULAS!$A$15:$B$18,2,0)</f>
        <v>Probabilidad</v>
      </c>
      <c r="U41" s="66" t="s">
        <v>13</v>
      </c>
      <c r="V41" s="67">
        <f>+IF(U41='Tabla Valoración controles'!$D$4,'Tabla Valoración controles'!$F$4,IF('208-PLA-Ft-78 Mapa Gestión'!U41='Tabla Valoración controles'!$D$5,'Tabla Valoración controles'!$F$5,IF(U41=FORMULAS!$A$10,0,'Tabla Valoración controles'!$F$6)))</f>
        <v>0.25</v>
      </c>
      <c r="W41" s="168" t="s">
        <v>8</v>
      </c>
      <c r="X41" s="68">
        <f>+IF(W41='Tabla Valoración controles'!$D$7,'Tabla Valoración controles'!$F$7,IF(U41=FORMULAS!$A$10,0,'Tabla Valoración controles'!$F$8))</f>
        <v>0.15</v>
      </c>
      <c r="Y41" s="168" t="s">
        <v>18</v>
      </c>
      <c r="Z41" s="67">
        <f>+IF(Y41='Tabla Valoración controles'!$D$9,'Tabla Valoración controles'!$F$9,IF(U41=FORMULAS!$A$10,0,'Tabla Valoración controles'!$F$10))</f>
        <v>0</v>
      </c>
      <c r="AA41" s="168" t="s">
        <v>21</v>
      </c>
      <c r="AB41" s="67">
        <f>+IF(AA41='Tabla Valoración controles'!$D$9,'Tabla Valoración controles'!$F$9,IF(W41=FORMULAS!$A$10,0,'Tabla Valoración controles'!$F$10))</f>
        <v>0</v>
      </c>
      <c r="AC41" s="168" t="s">
        <v>102</v>
      </c>
      <c r="AD41" s="67">
        <f>+IF(AC41='Tabla Valoración controles'!$D$13,'Tabla Valoración controles'!$F$13,'Tabla Valoración controles'!$F$14)</f>
        <v>0</v>
      </c>
      <c r="AE41" s="123"/>
      <c r="AF41" s="69"/>
      <c r="AG41" s="68"/>
      <c r="AH41" s="69"/>
      <c r="AI41" s="68"/>
      <c r="AJ41" s="70"/>
      <c r="AK41" s="66"/>
      <c r="AL41" s="71"/>
      <c r="AM41" s="74"/>
      <c r="AN41" s="72"/>
      <c r="AO41" s="72"/>
      <c r="AP41" s="72"/>
      <c r="AQ41" s="72"/>
      <c r="AR41" s="72"/>
      <c r="AS41" s="72"/>
      <c r="AT41" s="72"/>
      <c r="AU41" s="72"/>
      <c r="AV41" s="72"/>
      <c r="AW41" s="72"/>
      <c r="AX41" s="72"/>
      <c r="AY41" s="72"/>
      <c r="AZ41" s="72"/>
      <c r="BA41" s="72"/>
      <c r="BB41" s="72"/>
      <c r="BC41" s="121">
        <f t="shared" si="16"/>
        <v>0.4</v>
      </c>
      <c r="BD41" s="121">
        <f t="shared" ref="BD41:BD44" si="28">+BD40*BC41</f>
        <v>8.9600000000000013E-2</v>
      </c>
      <c r="BE41" s="121">
        <f t="shared" si="14"/>
        <v>0.24640000000000001</v>
      </c>
      <c r="BF41" s="220"/>
      <c r="BG41" s="220"/>
      <c r="BH41" s="220"/>
      <c r="BI41" s="220"/>
      <c r="BJ41" s="227"/>
      <c r="BK41" s="244"/>
      <c r="BL41" s="195"/>
      <c r="BM41" s="188" t="s">
        <v>641</v>
      </c>
      <c r="BN41" s="188" t="s">
        <v>601</v>
      </c>
      <c r="BO41" s="191">
        <v>44593</v>
      </c>
      <c r="BP41" s="191">
        <v>44910</v>
      </c>
      <c r="BQ41" s="188" t="s">
        <v>642</v>
      </c>
      <c r="BR41" s="188" t="s">
        <v>643</v>
      </c>
      <c r="BS41" s="195" t="s">
        <v>253</v>
      </c>
      <c r="BT41" s="195"/>
      <c r="BU41" s="195"/>
      <c r="BV41" s="195"/>
      <c r="BW41" s="195"/>
      <c r="BX41" s="195"/>
      <c r="BY41" s="195"/>
      <c r="BZ41" s="195"/>
      <c r="CA41" s="195"/>
      <c r="CB41" s="195"/>
      <c r="CC41" s="195"/>
      <c r="CD41" s="195"/>
      <c r="CE41" s="195"/>
      <c r="CF41" s="195"/>
      <c r="CG41" s="195"/>
      <c r="CH41" s="195"/>
      <c r="CI41" s="195"/>
      <c r="CJ41" s="195"/>
      <c r="CK41" s="195"/>
      <c r="CL41" s="195"/>
      <c r="CM41" s="195"/>
      <c r="CN41" s="195"/>
      <c r="CO41" s="195"/>
      <c r="CP41" s="195"/>
      <c r="CQ41" s="195"/>
      <c r="CR41" s="189"/>
    </row>
    <row r="42" spans="1:96" ht="17.25" customHeight="1" x14ac:dyDescent="0.2">
      <c r="A42" s="250"/>
      <c r="B42" s="238"/>
      <c r="C42" s="241"/>
      <c r="D42" s="241"/>
      <c r="E42" s="238"/>
      <c r="F42" s="320"/>
      <c r="G42" s="259"/>
      <c r="H42" s="323"/>
      <c r="I42" s="259"/>
      <c r="J42" s="262"/>
      <c r="K42" s="265"/>
      <c r="L42" s="268"/>
      <c r="M42" s="271"/>
      <c r="N42" s="265"/>
      <c r="O42" s="212"/>
      <c r="P42" s="212"/>
      <c r="Q42" s="215"/>
      <c r="R42" s="65"/>
      <c r="S42" s="51"/>
      <c r="T42" s="65">
        <f>VLOOKUP(U42,FORMULAS!$A$15:$B$18,2,0)</f>
        <v>0</v>
      </c>
      <c r="U42" s="66" t="s">
        <v>163</v>
      </c>
      <c r="V42" s="67">
        <f>+IF(U42='Tabla Valoración controles'!$D$4,'Tabla Valoración controles'!$F$4,IF('208-PLA-Ft-78 Mapa Gestión'!U42='Tabla Valoración controles'!$D$5,'Tabla Valoración controles'!$F$5,IF(U42=FORMULAS!$A$10,0,'Tabla Valoración controles'!$F$6)))</f>
        <v>0</v>
      </c>
      <c r="W42" s="66"/>
      <c r="X42" s="68">
        <f>+IF(W42='Tabla Valoración controles'!$D$7,'Tabla Valoración controles'!$F$7,IF(U42=FORMULAS!$A$10,0,'Tabla Valoración controles'!$F$8))</f>
        <v>0</v>
      </c>
      <c r="Y42" s="66"/>
      <c r="Z42" s="67">
        <f>+IF(Y42='Tabla Valoración controles'!$D$9,'Tabla Valoración controles'!$F$9,IF(U42=FORMULAS!$A$10,0,'Tabla Valoración controles'!$F$10))</f>
        <v>0</v>
      </c>
      <c r="AA42" s="66"/>
      <c r="AB42" s="67">
        <f>+IF(AA42='Tabla Valoración controles'!$D$9,'Tabla Valoración controles'!$F$9,IF(W42=FORMULAS!$A$10,0,'Tabla Valoración controles'!$F$10))</f>
        <v>0</v>
      </c>
      <c r="AC42" s="66"/>
      <c r="AD42" s="67">
        <f>+IF(AC42='Tabla Valoración controles'!$D$13,'Tabla Valoración controles'!$F$13,'Tabla Valoración controles'!$F$14)</f>
        <v>0</v>
      </c>
      <c r="AE42" s="123"/>
      <c r="AF42" s="69"/>
      <c r="AG42" s="68"/>
      <c r="AH42" s="69"/>
      <c r="AI42" s="68"/>
      <c r="AJ42" s="70"/>
      <c r="AK42" s="66"/>
      <c r="AL42" s="71"/>
      <c r="AM42" s="74"/>
      <c r="AN42" s="72"/>
      <c r="AO42" s="72"/>
      <c r="AP42" s="72"/>
      <c r="AQ42" s="72"/>
      <c r="AR42" s="72"/>
      <c r="AS42" s="72"/>
      <c r="AT42" s="72"/>
      <c r="AU42" s="72"/>
      <c r="AV42" s="72"/>
      <c r="AW42" s="72"/>
      <c r="AX42" s="72"/>
      <c r="AY42" s="72"/>
      <c r="AZ42" s="72"/>
      <c r="BA42" s="72"/>
      <c r="BB42" s="72"/>
      <c r="BC42" s="121">
        <f t="shared" si="16"/>
        <v>0</v>
      </c>
      <c r="BD42" s="121">
        <f t="shared" si="28"/>
        <v>0</v>
      </c>
      <c r="BE42" s="121">
        <f t="shared" si="14"/>
        <v>0.24640000000000001</v>
      </c>
      <c r="BF42" s="220"/>
      <c r="BG42" s="220"/>
      <c r="BH42" s="220"/>
      <c r="BI42" s="220"/>
      <c r="BJ42" s="227"/>
      <c r="BK42" s="244"/>
      <c r="BL42" s="195"/>
      <c r="BM42" s="189"/>
      <c r="BN42" s="189"/>
      <c r="BO42" s="192"/>
      <c r="BP42" s="192"/>
      <c r="BQ42" s="189"/>
      <c r="BR42" s="189"/>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89"/>
    </row>
    <row r="43" spans="1:96" ht="17.25" customHeight="1" x14ac:dyDescent="0.2">
      <c r="A43" s="250"/>
      <c r="B43" s="238"/>
      <c r="C43" s="241"/>
      <c r="D43" s="241"/>
      <c r="E43" s="238"/>
      <c r="F43" s="320"/>
      <c r="G43" s="259"/>
      <c r="H43" s="323"/>
      <c r="I43" s="259"/>
      <c r="J43" s="262"/>
      <c r="K43" s="265"/>
      <c r="L43" s="268"/>
      <c r="M43" s="271"/>
      <c r="N43" s="265"/>
      <c r="O43" s="212"/>
      <c r="P43" s="212"/>
      <c r="Q43" s="215"/>
      <c r="R43" s="65"/>
      <c r="S43" s="51"/>
      <c r="T43" s="65">
        <f>VLOOKUP(U43,FORMULAS!$A$15:$B$18,2,0)</f>
        <v>0</v>
      </c>
      <c r="U43" s="66" t="s">
        <v>163</v>
      </c>
      <c r="V43" s="67">
        <f>+IF(U43='Tabla Valoración controles'!$D$4,'Tabla Valoración controles'!$F$4,IF('208-PLA-Ft-78 Mapa Gestión'!U43='Tabla Valoración controles'!$D$5,'Tabla Valoración controles'!$F$5,IF(U43=FORMULAS!$A$10,0,'Tabla Valoración controles'!$F$6)))</f>
        <v>0</v>
      </c>
      <c r="W43" s="66"/>
      <c r="X43" s="68">
        <f>+IF(W43='Tabla Valoración controles'!$D$7,'Tabla Valoración controles'!$F$7,IF(U43=FORMULAS!$A$10,0,'Tabla Valoración controles'!$F$8))</f>
        <v>0</v>
      </c>
      <c r="Y43" s="66"/>
      <c r="Z43" s="67">
        <f>+IF(Y43='Tabla Valoración controles'!$D$9,'Tabla Valoración controles'!$F$9,IF(U43=FORMULAS!$A$10,0,'Tabla Valoración controles'!$F$10))</f>
        <v>0</v>
      </c>
      <c r="AA43" s="66"/>
      <c r="AB43" s="67">
        <f>+IF(AA43='Tabla Valoración controles'!$D$9,'Tabla Valoración controles'!$F$9,IF(W43=FORMULAS!$A$10,0,'Tabla Valoración controles'!$F$10))</f>
        <v>0</v>
      </c>
      <c r="AC43" s="66"/>
      <c r="AD43" s="67">
        <f>+IF(AC43='Tabla Valoración controles'!$D$13,'Tabla Valoración controles'!$F$13,'Tabla Valoración controles'!$F$14)</f>
        <v>0</v>
      </c>
      <c r="AE43" s="123"/>
      <c r="AF43" s="69"/>
      <c r="AG43" s="68"/>
      <c r="AH43" s="69"/>
      <c r="AI43" s="68"/>
      <c r="AJ43" s="70"/>
      <c r="AK43" s="66"/>
      <c r="AL43" s="71"/>
      <c r="AM43" s="74"/>
      <c r="AN43" s="72"/>
      <c r="AO43" s="72"/>
      <c r="AP43" s="72"/>
      <c r="AQ43" s="72"/>
      <c r="AR43" s="72"/>
      <c r="AS43" s="72"/>
      <c r="AT43" s="72"/>
      <c r="AU43" s="72"/>
      <c r="AV43" s="72"/>
      <c r="AW43" s="72"/>
      <c r="AX43" s="72"/>
      <c r="AY43" s="72"/>
      <c r="AZ43" s="72"/>
      <c r="BA43" s="72"/>
      <c r="BB43" s="72"/>
      <c r="BC43" s="121">
        <f t="shared" si="16"/>
        <v>0</v>
      </c>
      <c r="BD43" s="121">
        <f t="shared" si="28"/>
        <v>0</v>
      </c>
      <c r="BE43" s="121">
        <f t="shared" si="14"/>
        <v>0.24640000000000001</v>
      </c>
      <c r="BF43" s="220"/>
      <c r="BG43" s="220"/>
      <c r="BH43" s="220"/>
      <c r="BI43" s="220"/>
      <c r="BJ43" s="227"/>
      <c r="BK43" s="244"/>
      <c r="BL43" s="195"/>
      <c r="BM43" s="190"/>
      <c r="BN43" s="190"/>
      <c r="BO43" s="193"/>
      <c r="BP43" s="193"/>
      <c r="BQ43" s="190"/>
      <c r="BR43" s="190"/>
      <c r="BS43" s="195"/>
      <c r="BT43" s="195"/>
      <c r="BU43" s="195"/>
      <c r="BV43" s="195"/>
      <c r="BW43" s="195"/>
      <c r="BX43" s="195"/>
      <c r="BY43" s="195"/>
      <c r="BZ43" s="195"/>
      <c r="CA43" s="195"/>
      <c r="CB43" s="195"/>
      <c r="CC43" s="195"/>
      <c r="CD43" s="195"/>
      <c r="CE43" s="195"/>
      <c r="CF43" s="195"/>
      <c r="CG43" s="195"/>
      <c r="CH43" s="195"/>
      <c r="CI43" s="195"/>
      <c r="CJ43" s="195"/>
      <c r="CK43" s="195"/>
      <c r="CL43" s="195"/>
      <c r="CM43" s="195"/>
      <c r="CN43" s="195"/>
      <c r="CO43" s="195"/>
      <c r="CP43" s="195"/>
      <c r="CQ43" s="195"/>
      <c r="CR43" s="189"/>
    </row>
    <row r="44" spans="1:96" ht="76.5" x14ac:dyDescent="0.2">
      <c r="A44" s="251"/>
      <c r="B44" s="239"/>
      <c r="C44" s="242"/>
      <c r="D44" s="242"/>
      <c r="E44" s="239"/>
      <c r="F44" s="321"/>
      <c r="G44" s="260"/>
      <c r="H44" s="324"/>
      <c r="I44" s="260"/>
      <c r="J44" s="263"/>
      <c r="K44" s="266"/>
      <c r="L44" s="269"/>
      <c r="M44" s="272"/>
      <c r="N44" s="266"/>
      <c r="O44" s="213"/>
      <c r="P44" s="213"/>
      <c r="Q44" s="216"/>
      <c r="R44" s="65"/>
      <c r="S44" s="51"/>
      <c r="T44" s="65">
        <f>VLOOKUP(U44,FORMULAS!$A$15:$B$18,2,0)</f>
        <v>0</v>
      </c>
      <c r="U44" s="66" t="s">
        <v>163</v>
      </c>
      <c r="V44" s="67">
        <f>+IF(U44='Tabla Valoración controles'!$D$4,'Tabla Valoración controles'!$F$4,IF('208-PLA-Ft-78 Mapa Gestión'!U44='Tabla Valoración controles'!$D$5,'Tabla Valoración controles'!$F$5,IF(U44=FORMULAS!$A$10,0,'Tabla Valoración controles'!$F$6)))</f>
        <v>0</v>
      </c>
      <c r="W44" s="66"/>
      <c r="X44" s="68">
        <f>+IF(W44='Tabla Valoración controles'!$D$7,'Tabla Valoración controles'!$F$7,IF(U44=FORMULAS!$A$10,0,'Tabla Valoración controles'!$F$8))</f>
        <v>0</v>
      </c>
      <c r="Y44" s="66"/>
      <c r="Z44" s="67">
        <f>+IF(Y44='Tabla Valoración controles'!$D$9,'Tabla Valoración controles'!$F$9,IF(U44=FORMULAS!$A$10,0,'Tabla Valoración controles'!$F$10))</f>
        <v>0</v>
      </c>
      <c r="AA44" s="66"/>
      <c r="AB44" s="67">
        <f>+IF(AA44='Tabla Valoración controles'!$D$9,'Tabla Valoración controles'!$F$9,IF(W44=FORMULAS!$A$10,0,'Tabla Valoración controles'!$F$10))</f>
        <v>0</v>
      </c>
      <c r="AC44" s="66"/>
      <c r="AD44" s="67">
        <f>+IF(AC44='Tabla Valoración controles'!$D$13,'Tabla Valoración controles'!$F$13,'Tabla Valoración controles'!$F$14)</f>
        <v>0</v>
      </c>
      <c r="AE44" s="123"/>
      <c r="AF44" s="69"/>
      <c r="AG44" s="68"/>
      <c r="AH44" s="69"/>
      <c r="AI44" s="68"/>
      <c r="AJ44" s="70"/>
      <c r="AK44" s="66"/>
      <c r="AL44" s="71"/>
      <c r="AM44" s="74"/>
      <c r="AN44" s="72"/>
      <c r="AO44" s="72"/>
      <c r="AP44" s="72"/>
      <c r="AQ44" s="72"/>
      <c r="AR44" s="72"/>
      <c r="AS44" s="72"/>
      <c r="AT44" s="72"/>
      <c r="AU44" s="72"/>
      <c r="AV44" s="72"/>
      <c r="AW44" s="72"/>
      <c r="AX44" s="72"/>
      <c r="AY44" s="72"/>
      <c r="AZ44" s="72"/>
      <c r="BA44" s="72"/>
      <c r="BB44" s="72"/>
      <c r="BC44" s="121">
        <f t="shared" si="16"/>
        <v>0</v>
      </c>
      <c r="BD44" s="121">
        <f t="shared" si="28"/>
        <v>0</v>
      </c>
      <c r="BE44" s="121">
        <f t="shared" si="14"/>
        <v>0.24640000000000001</v>
      </c>
      <c r="BF44" s="220"/>
      <c r="BG44" s="220"/>
      <c r="BH44" s="220"/>
      <c r="BI44" s="220"/>
      <c r="BJ44" s="227"/>
      <c r="BK44" s="245"/>
      <c r="BL44" s="202"/>
      <c r="BM44" s="151" t="s">
        <v>644</v>
      </c>
      <c r="BN44" s="151" t="s">
        <v>601</v>
      </c>
      <c r="BO44" s="161">
        <v>44593</v>
      </c>
      <c r="BP44" s="161">
        <v>44910</v>
      </c>
      <c r="BQ44" s="151" t="s">
        <v>645</v>
      </c>
      <c r="BR44" s="151" t="s">
        <v>643</v>
      </c>
      <c r="BS44" s="169" t="s">
        <v>253</v>
      </c>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190"/>
    </row>
    <row r="45" spans="1:96" ht="65.25" x14ac:dyDescent="0.2">
      <c r="A45" s="249">
        <v>7</v>
      </c>
      <c r="B45" s="252" t="s">
        <v>182</v>
      </c>
      <c r="C45" s="240" t="str">
        <f>VLOOKUP(B45,$CW$511:$CX$533,2,0)</f>
        <v>Prevenir y controlar la comisión de acciones u omisiones que puedan dar lugar a daños antijurídicos a través del análisis histórico de la información, la generación e implementación de controles y la ejecución del respectivo seguimiento.</v>
      </c>
      <c r="D45" s="240" t="str">
        <f>VLOOKUP(B45,FORMULAS!$A$30:$C$52,3,0)</f>
        <v xml:space="preserve">Director Jurídico </v>
      </c>
      <c r="E45" s="252" t="s">
        <v>115</v>
      </c>
      <c r="F45" s="252" t="s">
        <v>290</v>
      </c>
      <c r="G45" s="252" t="s">
        <v>291</v>
      </c>
      <c r="H45" s="196" t="s">
        <v>292</v>
      </c>
      <c r="I45" s="258" t="s">
        <v>279</v>
      </c>
      <c r="J45" s="261">
        <v>12</v>
      </c>
      <c r="K45" s="264" t="str">
        <f>+IF(L45=FORMULAS!$N$2,FORMULAS!$O$2,IF('208-PLA-Ft-78 Mapa Gestión'!L45:L50=FORMULAS!$N$3,FORMULAS!$O$3,IF('208-PLA-Ft-78 Mapa Gestión'!L45:L50=FORMULAS!$N$4,FORMULAS!$O$4,IF('208-PLA-Ft-78 Mapa Gestión'!L45:L50=FORMULAS!$N$5,FORMULAS!$O$5,IF('208-PLA-Ft-78 Mapa Gestión'!L45:L50=FORMULAS!$N$6,FORMULAS!$O$6)))))</f>
        <v>Baja</v>
      </c>
      <c r="L45" s="267">
        <f>+IF(J45&lt;=FORMULAS!$M$2,FORMULAS!$N$2,IF('208-PLA-Ft-78 Mapa Gestión'!J45&lt;=FORMULAS!$M$3,FORMULAS!$N$3,IF('208-PLA-Ft-78 Mapa Gestión'!J45&lt;=FORMULAS!$M$4,FORMULAS!$N$4,IF('208-PLA-Ft-78 Mapa Gestión'!J45&lt;=FORMULAS!$M$5,FORMULAS!$N$5,FORMULAS!$N$6))))</f>
        <v>0.4</v>
      </c>
      <c r="M45" s="270" t="s">
        <v>90</v>
      </c>
      <c r="N45" s="264" t="str">
        <f>+IF(M45=FORMULAS!$H$2,FORMULAS!$I$2,IF('208-PLA-Ft-78 Mapa Gestión'!M45:M50=FORMULAS!$H$3,FORMULAS!$I$3,IF('208-PLA-Ft-78 Mapa Gestión'!M45:M50=FORMULAS!$H$4,FORMULAS!$I$4,IF('208-PLA-Ft-78 Mapa Gestión'!M45:M50=FORMULAS!$H$5,FORMULAS!$I$5,IF('208-PLA-Ft-78 Mapa Gestión'!M45:M50=FORMULAS!$H$6,FORMULAS!$I$6,IF('208-PLA-Ft-78 Mapa Gestión'!M45:M50=FORMULAS!$H$7,FORMULAS!$I$7,IF('208-PLA-Ft-78 Mapa Gestión'!M45:M50=FORMULAS!$H$8,FORMULAS!$I$8,IF('208-PLA-Ft-78 Mapa Gestión'!M45:M50=FORMULAS!$H$9,FORMULAS!$I$9,IF('208-PLA-Ft-78 Mapa Gestión'!M45:M50=FORMULAS!$H$10,FORMULAS!$I$10,IF('208-PLA-Ft-78 Mapa Gestión'!M45:M50=FORMULAS!$H$11,FORMULAS!$I$11))))))))))</f>
        <v>Leve</v>
      </c>
      <c r="O45" s="211">
        <f>VLOOKUP(N45,FORMULAS!$I$1:$J$6,2,0)</f>
        <v>0.2</v>
      </c>
      <c r="P45" s="211" t="str">
        <f>CONCATENATE(N45,K45)</f>
        <v>LeveBaja</v>
      </c>
      <c r="Q45" s="214" t="str">
        <f>VLOOKUP(P45,FORMULAS!$K$17:$L$42,2,0)</f>
        <v>Bajo</v>
      </c>
      <c r="R45" s="125">
        <v>1</v>
      </c>
      <c r="S45" s="155" t="s">
        <v>510</v>
      </c>
      <c r="T45" s="65" t="str">
        <f>VLOOKUP(U45,FORMULAS!$A$15:$B$18,2,0)</f>
        <v>Probabilidad</v>
      </c>
      <c r="U45" s="66" t="s">
        <v>13</v>
      </c>
      <c r="V45" s="67">
        <f>+IF(U45='Tabla Valoración controles'!$D$4,'Tabla Valoración controles'!$F$4,IF('208-PLA-Ft-78 Mapa Gestión'!U45='Tabla Valoración controles'!$D$5,'Tabla Valoración controles'!$F$5,IF(U45=FORMULAS!$A$10,0,'Tabla Valoración controles'!$F$6)))</f>
        <v>0.25</v>
      </c>
      <c r="W45" s="66" t="s">
        <v>8</v>
      </c>
      <c r="X45" s="68">
        <f>+IF(W45='Tabla Valoración controles'!$D$7,'Tabla Valoración controles'!$F$7,IF(U45=FORMULAS!$A$10,0,'Tabla Valoración controles'!$F$8))</f>
        <v>0.15</v>
      </c>
      <c r="Y45" s="66" t="s">
        <v>18</v>
      </c>
      <c r="Z45" s="67">
        <f>+IF(Y45='Tabla Valoración controles'!$D$9,'Tabla Valoración controles'!$F$9,'Tabla Valoración controles'!$F$10)</f>
        <v>0</v>
      </c>
      <c r="AA45" s="66" t="s">
        <v>21</v>
      </c>
      <c r="AB45" s="67">
        <f>+IF(AA45='Tabla Valoración controles'!$D$11,'Tabla Valoración controles'!$F$11,'Tabla Valoración controles'!$F$12)</f>
        <v>0</v>
      </c>
      <c r="AC45" s="66" t="s">
        <v>102</v>
      </c>
      <c r="AD45" s="67">
        <f>+IF(AC45='Tabla Valoración controles'!$D$13,'Tabla Valoración controles'!$F$13,'Tabla Valoración controles'!$F$14)</f>
        <v>0</v>
      </c>
      <c r="AE45" s="123"/>
      <c r="AF45" s="69"/>
      <c r="AG45" s="68"/>
      <c r="AH45" s="69"/>
      <c r="AI45" s="68"/>
      <c r="AJ45" s="70"/>
      <c r="AK45" s="66"/>
      <c r="AL45" s="71"/>
      <c r="AM45" s="71"/>
      <c r="AN45" s="72"/>
      <c r="AO45" s="72"/>
      <c r="AP45" s="72"/>
      <c r="AQ45" s="72"/>
      <c r="AR45" s="72"/>
      <c r="AS45" s="72"/>
      <c r="AT45" s="72"/>
      <c r="AU45" s="72"/>
      <c r="AV45" s="72"/>
      <c r="AW45" s="72"/>
      <c r="AX45" s="72"/>
      <c r="AY45" s="72"/>
      <c r="AZ45" s="72"/>
      <c r="BA45" s="72"/>
      <c r="BB45" s="72"/>
      <c r="BC45" s="121">
        <f>+V45+X45+Z45</f>
        <v>0.4</v>
      </c>
      <c r="BD45" s="121">
        <f>+IF(T45=FORMULAS!$A$8,'208-PLA-Ft-78 Mapa Gestión'!BC45*'208-PLA-Ft-78 Mapa Gestión'!L45:L50,'208-PLA-Ft-78 Mapa Gestión'!BC45*'208-PLA-Ft-78 Mapa Gestión'!O45:O50)</f>
        <v>0.16000000000000003</v>
      </c>
      <c r="BE45" s="121">
        <f>+IF(T45=FORMULAS!$A$8,'208-PLA-Ft-78 Mapa Gestión'!L45:L50-'208-PLA-Ft-78 Mapa Gestión'!BD45,0)</f>
        <v>0.24</v>
      </c>
      <c r="BF45" s="219">
        <f>+BE50</f>
        <v>0.14399999999999999</v>
      </c>
      <c r="BG45" s="219" t="str">
        <f>+IF(BF45&lt;=FORMULAS!$N$2,FORMULAS!$O$2,IF(BF45&lt;=FORMULAS!$N$3,FORMULAS!$O$3,IF(BF45&lt;=FORMULAS!$N$4,FORMULAS!$O$4,IF(BF45&lt;=FORMULAS!$N$5,FORMULAS!$O$5,FORMULAS!O42))))</f>
        <v>Muy Baja</v>
      </c>
      <c r="BH45" s="219" t="str">
        <f>+IF(T45=FORMULAS!$A$9,BE50,'208-PLA-Ft-78 Mapa Gestión'!N45:N50)</f>
        <v>Leve</v>
      </c>
      <c r="BI45" s="219">
        <f>+IF(T45=FORMULAS!B45,'208-PLA-Ft-78 Mapa Gestión'!BE50,'208-PLA-Ft-78 Mapa Gestión'!O45:O50)</f>
        <v>0.2</v>
      </c>
      <c r="BJ45" s="227" t="str">
        <f>CONCATENATE(BH45,BG45)</f>
        <v>LeveMuy Baja</v>
      </c>
      <c r="BK45" s="214" t="str">
        <f>VLOOKUP(BJ45,FORMULAS!$K$17:$L$42,2,0)</f>
        <v>Bajo</v>
      </c>
      <c r="BL45" s="194" t="s">
        <v>169</v>
      </c>
      <c r="BM45" s="188" t="s">
        <v>294</v>
      </c>
      <c r="BN45" s="188"/>
      <c r="BO45" s="203"/>
      <c r="BP45" s="203"/>
      <c r="BQ45" s="188"/>
      <c r="BR45" s="188"/>
      <c r="BS45" s="194" t="s">
        <v>253</v>
      </c>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88" t="s">
        <v>655</v>
      </c>
    </row>
    <row r="46" spans="1:96" ht="17.25" customHeight="1" x14ac:dyDescent="0.2">
      <c r="A46" s="250"/>
      <c r="B46" s="253"/>
      <c r="C46" s="241"/>
      <c r="D46" s="241"/>
      <c r="E46" s="253"/>
      <c r="F46" s="253"/>
      <c r="G46" s="253"/>
      <c r="H46" s="197"/>
      <c r="I46" s="259"/>
      <c r="J46" s="262"/>
      <c r="K46" s="265"/>
      <c r="L46" s="268"/>
      <c r="M46" s="271"/>
      <c r="N46" s="265"/>
      <c r="O46" s="212"/>
      <c r="P46" s="212"/>
      <c r="Q46" s="215"/>
      <c r="R46" s="65"/>
      <c r="S46" s="51"/>
      <c r="T46" s="65" t="str">
        <f>VLOOKUP(U46,FORMULAS!$A$15:$B$18,2,0)</f>
        <v>Probabilidad</v>
      </c>
      <c r="U46" s="66" t="s">
        <v>13</v>
      </c>
      <c r="V46" s="67">
        <f>+IF(U46='Tabla Valoración controles'!$D$4,'Tabla Valoración controles'!$F$4,IF('208-PLA-Ft-78 Mapa Gestión'!U46='Tabla Valoración controles'!$D$5,'Tabla Valoración controles'!$F$5,IF(U46=FORMULAS!$A$10,0,'Tabla Valoración controles'!$F$6)))</f>
        <v>0.25</v>
      </c>
      <c r="W46" s="66" t="s">
        <v>8</v>
      </c>
      <c r="X46" s="68">
        <f>+IF(W46='Tabla Valoración controles'!$D$7,'Tabla Valoración controles'!$F$7,IF(U46=FORMULAS!$A$10,0,'Tabla Valoración controles'!$F$8))</f>
        <v>0.15</v>
      </c>
      <c r="Y46" s="66" t="s">
        <v>18</v>
      </c>
      <c r="Z46" s="67">
        <f>+IF(Y46='Tabla Valoración controles'!$D$9,'Tabla Valoración controles'!$F$9,'Tabla Valoración controles'!$F$10)</f>
        <v>0</v>
      </c>
      <c r="AA46" s="66" t="s">
        <v>22</v>
      </c>
      <c r="AB46" s="67">
        <f>+IF(AA46='Tabla Valoración controles'!$D$9,'Tabla Valoración controles'!$F$9,IF(W46=FORMULAS!$A$10,0,'Tabla Valoración controles'!$F$10))</f>
        <v>0</v>
      </c>
      <c r="AC46" s="66" t="s">
        <v>102</v>
      </c>
      <c r="AD46" s="67">
        <f>+IF(AC46='Tabla Valoración controles'!$D$13,'Tabla Valoración controles'!$F$13,'Tabla Valoración controles'!$F$14)</f>
        <v>0</v>
      </c>
      <c r="AE46" s="123"/>
      <c r="AF46" s="69"/>
      <c r="AG46" s="68"/>
      <c r="AH46" s="69"/>
      <c r="AI46" s="68"/>
      <c r="AJ46" s="70"/>
      <c r="AK46" s="66"/>
      <c r="AL46" s="71"/>
      <c r="AM46" s="71"/>
      <c r="AN46" s="72"/>
      <c r="AO46" s="72"/>
      <c r="AP46" s="72"/>
      <c r="AQ46" s="72"/>
      <c r="AR46" s="72"/>
      <c r="AS46" s="72"/>
      <c r="AT46" s="72"/>
      <c r="AU46" s="72"/>
      <c r="AV46" s="72"/>
      <c r="AW46" s="72"/>
      <c r="AX46" s="72"/>
      <c r="AY46" s="72"/>
      <c r="AZ46" s="72"/>
      <c r="BA46" s="72"/>
      <c r="BB46" s="72"/>
      <c r="BC46" s="121">
        <f>+V46+X46+Z46</f>
        <v>0.4</v>
      </c>
      <c r="BD46" s="121">
        <f>+BC46*BE45</f>
        <v>9.6000000000000002E-2</v>
      </c>
      <c r="BE46" s="121">
        <f>+BE45-BD46</f>
        <v>0.14399999999999999</v>
      </c>
      <c r="BF46" s="220"/>
      <c r="BG46" s="220"/>
      <c r="BH46" s="220"/>
      <c r="BI46" s="220"/>
      <c r="BJ46" s="227"/>
      <c r="BK46" s="215"/>
      <c r="BL46" s="195"/>
      <c r="BM46" s="189"/>
      <c r="BN46" s="189"/>
      <c r="BO46" s="217"/>
      <c r="BP46" s="217"/>
      <c r="BQ46" s="189"/>
      <c r="BR46" s="189"/>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89"/>
    </row>
    <row r="47" spans="1:96" ht="17.25" customHeight="1" x14ac:dyDescent="0.2">
      <c r="A47" s="250"/>
      <c r="B47" s="253"/>
      <c r="C47" s="241"/>
      <c r="D47" s="241"/>
      <c r="E47" s="253"/>
      <c r="F47" s="253"/>
      <c r="G47" s="253"/>
      <c r="H47" s="197"/>
      <c r="I47" s="259"/>
      <c r="J47" s="262"/>
      <c r="K47" s="265"/>
      <c r="L47" s="268"/>
      <c r="M47" s="271"/>
      <c r="N47" s="265"/>
      <c r="O47" s="212"/>
      <c r="P47" s="212"/>
      <c r="Q47" s="215"/>
      <c r="R47" s="65"/>
      <c r="S47" s="73"/>
      <c r="T47" s="65">
        <f>VLOOKUP(U47,FORMULAS!$A$15:$B$18,2,0)</f>
        <v>0</v>
      </c>
      <c r="U47" s="66" t="s">
        <v>163</v>
      </c>
      <c r="V47" s="67">
        <f>+IF(U47='Tabla Valoración controles'!$D$4,'Tabla Valoración controles'!$F$4,IF('208-PLA-Ft-78 Mapa Gestión'!U47='Tabla Valoración controles'!$D$5,'Tabla Valoración controles'!$F$5,IF(U47=FORMULAS!$A$10,0,'Tabla Valoración controles'!$F$6)))</f>
        <v>0</v>
      </c>
      <c r="W47" s="66"/>
      <c r="X47" s="68">
        <f>+IF(W47='Tabla Valoración controles'!$D$7,'Tabla Valoración controles'!$F$7,IF(U47=FORMULAS!$A$10,0,'Tabla Valoración controles'!$F$8))</f>
        <v>0</v>
      </c>
      <c r="Y47" s="66"/>
      <c r="Z47" s="67">
        <f>+IF(Y47='Tabla Valoración controles'!$D$9,'Tabla Valoración controles'!$F$9,IF(U47=FORMULAS!$A$10,0,'Tabla Valoración controles'!$F$10))</f>
        <v>0</v>
      </c>
      <c r="AA47" s="66"/>
      <c r="AB47" s="67">
        <f>+IF(AA47='Tabla Valoración controles'!$D$9,'Tabla Valoración controles'!$F$9,IF(W47=FORMULAS!$A$10,0,'Tabla Valoración controles'!$F$10))</f>
        <v>0</v>
      </c>
      <c r="AC47" s="66"/>
      <c r="AD47" s="67">
        <f>+IF(AC47='Tabla Valoración controles'!$D$13,'Tabla Valoración controles'!$F$13,'Tabla Valoración controles'!$F$14)</f>
        <v>0</v>
      </c>
      <c r="AE47" s="123"/>
      <c r="AF47" s="69"/>
      <c r="AG47" s="68"/>
      <c r="AH47" s="69"/>
      <c r="AI47" s="68"/>
      <c r="AJ47" s="70"/>
      <c r="AK47" s="66"/>
      <c r="AL47" s="71"/>
      <c r="AM47" s="74"/>
      <c r="AN47" s="72"/>
      <c r="AO47" s="72"/>
      <c r="AP47" s="72"/>
      <c r="AQ47" s="72"/>
      <c r="AR47" s="72"/>
      <c r="AS47" s="72"/>
      <c r="AT47" s="72"/>
      <c r="AU47" s="72"/>
      <c r="AV47" s="72"/>
      <c r="AW47" s="72"/>
      <c r="AX47" s="72"/>
      <c r="AY47" s="72"/>
      <c r="AZ47" s="72"/>
      <c r="BA47" s="72"/>
      <c r="BB47" s="72"/>
      <c r="BC47" s="121">
        <f>+V47+X47+Z47</f>
        <v>0</v>
      </c>
      <c r="BD47" s="121">
        <f>+BD46*BC47</f>
        <v>0</v>
      </c>
      <c r="BE47" s="121">
        <f t="shared" ref="BE47:BE49" si="29">+BE46-BD47</f>
        <v>0.14399999999999999</v>
      </c>
      <c r="BF47" s="220"/>
      <c r="BG47" s="220"/>
      <c r="BH47" s="220"/>
      <c r="BI47" s="220"/>
      <c r="BJ47" s="227"/>
      <c r="BK47" s="215"/>
      <c r="BL47" s="195"/>
      <c r="BM47" s="189"/>
      <c r="BN47" s="189"/>
      <c r="BO47" s="217"/>
      <c r="BP47" s="217"/>
      <c r="BQ47" s="189"/>
      <c r="BR47" s="189"/>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89"/>
    </row>
    <row r="48" spans="1:96" ht="17.25" customHeight="1" x14ac:dyDescent="0.2">
      <c r="A48" s="250"/>
      <c r="B48" s="253"/>
      <c r="C48" s="241"/>
      <c r="D48" s="241"/>
      <c r="E48" s="253"/>
      <c r="F48" s="253"/>
      <c r="G48" s="253"/>
      <c r="H48" s="197"/>
      <c r="I48" s="259"/>
      <c r="J48" s="262"/>
      <c r="K48" s="265"/>
      <c r="L48" s="268"/>
      <c r="M48" s="271"/>
      <c r="N48" s="265"/>
      <c r="O48" s="212"/>
      <c r="P48" s="212"/>
      <c r="Q48" s="215"/>
      <c r="R48" s="65"/>
      <c r="S48" s="51"/>
      <c r="T48" s="65">
        <f>VLOOKUP(U48,FORMULAS!$A$15:$B$18,2,0)</f>
        <v>0</v>
      </c>
      <c r="U48" s="66" t="s">
        <v>163</v>
      </c>
      <c r="V48" s="67">
        <f>+IF(U48='Tabla Valoración controles'!$D$4,'Tabla Valoración controles'!$F$4,IF('208-PLA-Ft-78 Mapa Gestión'!U48='Tabla Valoración controles'!$D$5,'Tabla Valoración controles'!$F$5,IF(U48=FORMULAS!$A$10,0,'Tabla Valoración controles'!$F$6)))</f>
        <v>0</v>
      </c>
      <c r="W48" s="66"/>
      <c r="X48" s="68">
        <f>+IF(W48='Tabla Valoración controles'!$D$7,'Tabla Valoración controles'!$F$7,IF(U48=FORMULAS!$A$10,0,'Tabla Valoración controles'!$F$8))</f>
        <v>0</v>
      </c>
      <c r="Y48" s="66"/>
      <c r="Z48" s="67">
        <f>+IF(Y48='Tabla Valoración controles'!$D$9,'Tabla Valoración controles'!$F$9,IF(U48=FORMULAS!$A$10,0,'Tabla Valoración controles'!$F$10))</f>
        <v>0</v>
      </c>
      <c r="AA48" s="66"/>
      <c r="AB48" s="67">
        <f>+IF(AA48='Tabla Valoración controles'!$D$9,'Tabla Valoración controles'!$F$9,IF(W48=FORMULAS!$A$10,0,'Tabla Valoración controles'!$F$10))</f>
        <v>0</v>
      </c>
      <c r="AC48" s="66"/>
      <c r="AD48" s="67">
        <f>+IF(AC48='Tabla Valoración controles'!$D$13,'Tabla Valoración controles'!$F$13,'Tabla Valoración controles'!$F$14)</f>
        <v>0</v>
      </c>
      <c r="AE48" s="123"/>
      <c r="AF48" s="69"/>
      <c r="AG48" s="68"/>
      <c r="AH48" s="69"/>
      <c r="AI48" s="68"/>
      <c r="AJ48" s="70"/>
      <c r="AK48" s="66"/>
      <c r="AL48" s="71"/>
      <c r="AM48" s="74"/>
      <c r="AN48" s="72"/>
      <c r="AO48" s="72"/>
      <c r="AP48" s="72"/>
      <c r="AQ48" s="72"/>
      <c r="AR48" s="72"/>
      <c r="AS48" s="72"/>
      <c r="AT48" s="72"/>
      <c r="AU48" s="72"/>
      <c r="AV48" s="72"/>
      <c r="AW48" s="72"/>
      <c r="AX48" s="72"/>
      <c r="AY48" s="72"/>
      <c r="AZ48" s="72"/>
      <c r="BA48" s="72"/>
      <c r="BB48" s="72"/>
      <c r="BC48" s="121">
        <f t="shared" ref="BC48:BC50" si="30">+V48+X48+Z48</f>
        <v>0</v>
      </c>
      <c r="BD48" s="121">
        <f>+BD47*BC48</f>
        <v>0</v>
      </c>
      <c r="BE48" s="121">
        <f t="shared" si="29"/>
        <v>0.14399999999999999</v>
      </c>
      <c r="BF48" s="220"/>
      <c r="BG48" s="220"/>
      <c r="BH48" s="220"/>
      <c r="BI48" s="220"/>
      <c r="BJ48" s="227"/>
      <c r="BK48" s="215"/>
      <c r="BL48" s="195"/>
      <c r="BM48" s="189"/>
      <c r="BN48" s="189"/>
      <c r="BO48" s="217"/>
      <c r="BP48" s="217"/>
      <c r="BQ48" s="189"/>
      <c r="BR48" s="189"/>
      <c r="BS48" s="195"/>
      <c r="BT48" s="195"/>
      <c r="BU48" s="195"/>
      <c r="BV48" s="195"/>
      <c r="BW48" s="195"/>
      <c r="BX48" s="195"/>
      <c r="BY48" s="195"/>
      <c r="BZ48" s="195"/>
      <c r="CA48" s="195"/>
      <c r="CB48" s="195"/>
      <c r="CC48" s="195"/>
      <c r="CD48" s="195"/>
      <c r="CE48" s="195"/>
      <c r="CF48" s="195"/>
      <c r="CG48" s="195"/>
      <c r="CH48" s="195"/>
      <c r="CI48" s="195"/>
      <c r="CJ48" s="195"/>
      <c r="CK48" s="195"/>
      <c r="CL48" s="195"/>
      <c r="CM48" s="195"/>
      <c r="CN48" s="195"/>
      <c r="CO48" s="195"/>
      <c r="CP48" s="195"/>
      <c r="CQ48" s="195"/>
      <c r="CR48" s="189"/>
    </row>
    <row r="49" spans="1:96" ht="17.25" customHeight="1" x14ac:dyDescent="0.2">
      <c r="A49" s="250"/>
      <c r="B49" s="253"/>
      <c r="C49" s="241"/>
      <c r="D49" s="241"/>
      <c r="E49" s="253"/>
      <c r="F49" s="253"/>
      <c r="G49" s="253"/>
      <c r="H49" s="197"/>
      <c r="I49" s="259"/>
      <c r="J49" s="262"/>
      <c r="K49" s="265"/>
      <c r="L49" s="268"/>
      <c r="M49" s="271"/>
      <c r="N49" s="265"/>
      <c r="O49" s="212"/>
      <c r="P49" s="212"/>
      <c r="Q49" s="215"/>
      <c r="R49" s="65"/>
      <c r="S49" s="51"/>
      <c r="T49" s="65">
        <f>VLOOKUP(U49,FORMULAS!$A$15:$B$18,2,0)</f>
        <v>0</v>
      </c>
      <c r="U49" s="66" t="s">
        <v>163</v>
      </c>
      <c r="V49" s="67">
        <f>+IF(U49='Tabla Valoración controles'!$D$4,'Tabla Valoración controles'!$F$4,IF('208-PLA-Ft-78 Mapa Gestión'!U49='Tabla Valoración controles'!$D$5,'Tabla Valoración controles'!$F$5,IF(U49=FORMULAS!$A$10,0,'Tabla Valoración controles'!$F$6)))</f>
        <v>0</v>
      </c>
      <c r="W49" s="66"/>
      <c r="X49" s="68">
        <f>+IF(W49='Tabla Valoración controles'!$D$7,'Tabla Valoración controles'!$F$7,IF(U49=FORMULAS!$A$10,0,'Tabla Valoración controles'!$F$8))</f>
        <v>0</v>
      </c>
      <c r="Y49" s="66"/>
      <c r="Z49" s="67">
        <f>+IF(Y49='Tabla Valoración controles'!$D$9,'Tabla Valoración controles'!$F$9,IF(U49=FORMULAS!$A$10,0,'Tabla Valoración controles'!$F$10))</f>
        <v>0</v>
      </c>
      <c r="AA49" s="66"/>
      <c r="AB49" s="67">
        <f>+IF(AA49='Tabla Valoración controles'!$D$9,'Tabla Valoración controles'!$F$9,IF(W49=FORMULAS!$A$10,0,'Tabla Valoración controles'!$F$10))</f>
        <v>0</v>
      </c>
      <c r="AC49" s="66"/>
      <c r="AD49" s="67">
        <f>+IF(AC49='Tabla Valoración controles'!$D$13,'Tabla Valoración controles'!$F$13,'Tabla Valoración controles'!$F$14)</f>
        <v>0</v>
      </c>
      <c r="AE49" s="123"/>
      <c r="AF49" s="69"/>
      <c r="AG49" s="68"/>
      <c r="AH49" s="69"/>
      <c r="AI49" s="68"/>
      <c r="AJ49" s="70"/>
      <c r="AK49" s="66"/>
      <c r="AL49" s="71"/>
      <c r="AM49" s="74"/>
      <c r="AN49" s="72"/>
      <c r="AO49" s="72"/>
      <c r="AP49" s="72"/>
      <c r="AQ49" s="72"/>
      <c r="AR49" s="72"/>
      <c r="AS49" s="72"/>
      <c r="AT49" s="72"/>
      <c r="AU49" s="72"/>
      <c r="AV49" s="72"/>
      <c r="AW49" s="72"/>
      <c r="AX49" s="72"/>
      <c r="AY49" s="72"/>
      <c r="AZ49" s="72"/>
      <c r="BA49" s="72"/>
      <c r="BB49" s="72"/>
      <c r="BC49" s="121">
        <f t="shared" si="30"/>
        <v>0</v>
      </c>
      <c r="BD49" s="121">
        <f t="shared" ref="BD49:BD50" si="31">+BD48*BC49</f>
        <v>0</v>
      </c>
      <c r="BE49" s="121">
        <f t="shared" si="29"/>
        <v>0.14399999999999999</v>
      </c>
      <c r="BF49" s="220"/>
      <c r="BG49" s="220"/>
      <c r="BH49" s="220"/>
      <c r="BI49" s="220"/>
      <c r="BJ49" s="227"/>
      <c r="BK49" s="215"/>
      <c r="BL49" s="195"/>
      <c r="BM49" s="189"/>
      <c r="BN49" s="189"/>
      <c r="BO49" s="217"/>
      <c r="BP49" s="217"/>
      <c r="BQ49" s="189"/>
      <c r="BR49" s="189"/>
      <c r="BS49" s="195"/>
      <c r="BT49" s="195"/>
      <c r="BU49" s="195"/>
      <c r="BV49" s="195"/>
      <c r="BW49" s="195"/>
      <c r="BX49" s="195"/>
      <c r="BY49" s="195"/>
      <c r="BZ49" s="195"/>
      <c r="CA49" s="195"/>
      <c r="CB49" s="195"/>
      <c r="CC49" s="195"/>
      <c r="CD49" s="195"/>
      <c r="CE49" s="195"/>
      <c r="CF49" s="195"/>
      <c r="CG49" s="195"/>
      <c r="CH49" s="195"/>
      <c r="CI49" s="195"/>
      <c r="CJ49" s="195"/>
      <c r="CK49" s="195"/>
      <c r="CL49" s="195"/>
      <c r="CM49" s="195"/>
      <c r="CN49" s="195"/>
      <c r="CO49" s="195"/>
      <c r="CP49" s="195"/>
      <c r="CQ49" s="195"/>
      <c r="CR49" s="189"/>
    </row>
    <row r="50" spans="1:96" ht="17.25" customHeight="1" x14ac:dyDescent="0.2">
      <c r="A50" s="251"/>
      <c r="B50" s="254"/>
      <c r="C50" s="242"/>
      <c r="D50" s="242"/>
      <c r="E50" s="254"/>
      <c r="F50" s="254"/>
      <c r="G50" s="254"/>
      <c r="H50" s="198"/>
      <c r="I50" s="260"/>
      <c r="J50" s="263"/>
      <c r="K50" s="266"/>
      <c r="L50" s="269"/>
      <c r="M50" s="272"/>
      <c r="N50" s="266"/>
      <c r="O50" s="213"/>
      <c r="P50" s="213"/>
      <c r="Q50" s="216"/>
      <c r="R50" s="65"/>
      <c r="S50" s="51"/>
      <c r="T50" s="65">
        <f>VLOOKUP(U50,FORMULAS!$A$15:$B$18,2,0)</f>
        <v>0</v>
      </c>
      <c r="U50" s="66" t="s">
        <v>163</v>
      </c>
      <c r="V50" s="67">
        <f>+IF(U50='Tabla Valoración controles'!$D$4,'Tabla Valoración controles'!$F$4,IF('208-PLA-Ft-78 Mapa Gestión'!U50='Tabla Valoración controles'!$D$5,'Tabla Valoración controles'!$F$5,IF(U50=FORMULAS!$A$10,0,'Tabla Valoración controles'!$F$6)))</f>
        <v>0</v>
      </c>
      <c r="W50" s="66"/>
      <c r="X50" s="68">
        <f>+IF(W50='Tabla Valoración controles'!$D$7,'Tabla Valoración controles'!$F$7,IF(U50=FORMULAS!$A$10,0,'Tabla Valoración controles'!$F$8))</f>
        <v>0</v>
      </c>
      <c r="Y50" s="66"/>
      <c r="Z50" s="67">
        <f>+IF(Y50='Tabla Valoración controles'!$D$9,'Tabla Valoración controles'!$F$9,IF(U50=FORMULAS!$A$10,0,'Tabla Valoración controles'!$F$10))</f>
        <v>0</v>
      </c>
      <c r="AA50" s="66"/>
      <c r="AB50" s="67">
        <f>+IF(AA50='Tabla Valoración controles'!$D$9,'Tabla Valoración controles'!$F$9,IF(W50=FORMULAS!$A$10,0,'Tabla Valoración controles'!$F$10))</f>
        <v>0</v>
      </c>
      <c r="AC50" s="66"/>
      <c r="AD50" s="67">
        <f>+IF(AC50='Tabla Valoración controles'!$D$13,'Tabla Valoración controles'!$F$13,'Tabla Valoración controles'!$F$14)</f>
        <v>0</v>
      </c>
      <c r="AE50" s="123"/>
      <c r="AF50" s="69"/>
      <c r="AG50" s="68"/>
      <c r="AH50" s="69"/>
      <c r="AI50" s="68"/>
      <c r="AJ50" s="70"/>
      <c r="AK50" s="66"/>
      <c r="AL50" s="71"/>
      <c r="AM50" s="74"/>
      <c r="AN50" s="72"/>
      <c r="AO50" s="72"/>
      <c r="AP50" s="72"/>
      <c r="AQ50" s="72"/>
      <c r="AR50" s="72"/>
      <c r="AS50" s="72"/>
      <c r="AT50" s="72"/>
      <c r="AU50" s="72"/>
      <c r="AV50" s="72"/>
      <c r="AW50" s="72"/>
      <c r="AX50" s="72"/>
      <c r="AY50" s="72"/>
      <c r="AZ50" s="72"/>
      <c r="BA50" s="72"/>
      <c r="BB50" s="72"/>
      <c r="BC50" s="121">
        <f t="shared" si="30"/>
        <v>0</v>
      </c>
      <c r="BD50" s="121">
        <f t="shared" si="31"/>
        <v>0</v>
      </c>
      <c r="BE50" s="121">
        <f>+BE49-BD50</f>
        <v>0.14399999999999999</v>
      </c>
      <c r="BF50" s="220"/>
      <c r="BG50" s="220"/>
      <c r="BH50" s="220"/>
      <c r="BI50" s="220"/>
      <c r="BJ50" s="227"/>
      <c r="BK50" s="216"/>
      <c r="BL50" s="202"/>
      <c r="BM50" s="190"/>
      <c r="BN50" s="190"/>
      <c r="BO50" s="218"/>
      <c r="BP50" s="218"/>
      <c r="BQ50" s="190"/>
      <c r="BR50" s="190"/>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202"/>
      <c r="CQ50" s="202"/>
      <c r="CR50" s="190"/>
    </row>
    <row r="51" spans="1:96" ht="75" x14ac:dyDescent="0.2">
      <c r="A51" s="249">
        <v>8</v>
      </c>
      <c r="B51" s="252" t="s">
        <v>182</v>
      </c>
      <c r="C51" s="240" t="str">
        <f>VLOOKUP(B51,$CW$511:$CX$533,2,0)</f>
        <v>Prevenir y controlar la comisión de acciones u omisiones que puedan dar lugar a daños antijurídicos a través del análisis histórico de la información, la generación e implementación de controles y la ejecución del respectivo seguimiento.</v>
      </c>
      <c r="D51" s="240" t="str">
        <f>VLOOKUP(B51,FORMULAS!$A$30:$C$52,3,0)</f>
        <v xml:space="preserve">Director Jurídico </v>
      </c>
      <c r="E51" s="252" t="s">
        <v>278</v>
      </c>
      <c r="F51" s="252" t="s">
        <v>295</v>
      </c>
      <c r="G51" s="252" t="s">
        <v>296</v>
      </c>
      <c r="H51" s="273" t="s">
        <v>297</v>
      </c>
      <c r="I51" s="258" t="s">
        <v>279</v>
      </c>
      <c r="J51" s="261">
        <v>24</v>
      </c>
      <c r="K51" s="264" t="str">
        <f>+IF(L51=FORMULAS!$N$2,FORMULAS!$O$2,IF('208-PLA-Ft-78 Mapa Gestión'!L51:L56=FORMULAS!$N$3,FORMULAS!$O$3,IF('208-PLA-Ft-78 Mapa Gestión'!L51:L56=FORMULAS!$N$4,FORMULAS!$O$4,IF('208-PLA-Ft-78 Mapa Gestión'!L51:L56=FORMULAS!$N$5,FORMULAS!$O$5,IF('208-PLA-Ft-78 Mapa Gestión'!L51:L56=FORMULAS!$N$6,FORMULAS!$O$6)))))</f>
        <v>Baja</v>
      </c>
      <c r="L51" s="267">
        <f>+IF(J51&lt;=FORMULAS!$M$2,FORMULAS!$N$2,IF('208-PLA-Ft-78 Mapa Gestión'!J51&lt;=FORMULAS!$M$3,FORMULAS!$N$3,IF('208-PLA-Ft-78 Mapa Gestión'!J51&lt;=FORMULAS!$M$4,FORMULAS!$N$4,IF('208-PLA-Ft-78 Mapa Gestión'!J51&lt;=FORMULAS!$M$5,FORMULAS!$N$5,FORMULAS!$N$6))))</f>
        <v>0.4</v>
      </c>
      <c r="M51" s="270" t="s">
        <v>281</v>
      </c>
      <c r="N51" s="264" t="str">
        <f>+IF(M51=FORMULAS!$H$2,FORMULAS!$I$2,IF('208-PLA-Ft-78 Mapa Gestión'!M51:M56=FORMULAS!$H$3,FORMULAS!$I$3,IF('208-PLA-Ft-78 Mapa Gestión'!M51:M56=FORMULAS!$H$4,FORMULAS!$I$4,IF('208-PLA-Ft-78 Mapa Gestión'!M51:M56=FORMULAS!$H$5,FORMULAS!$I$5,IF('208-PLA-Ft-78 Mapa Gestión'!M51:M56=FORMULAS!$H$6,FORMULAS!$I$6,IF('208-PLA-Ft-78 Mapa Gestión'!M51:M56=FORMULAS!$H$7,FORMULAS!$I$7,IF('208-PLA-Ft-78 Mapa Gestión'!M51:M56=FORMULAS!$H$8,FORMULAS!$I$8,IF('208-PLA-Ft-78 Mapa Gestión'!M51:M56=FORMULAS!$H$9,FORMULAS!$I$9,IF('208-PLA-Ft-78 Mapa Gestión'!M51:M56=FORMULAS!$H$10,FORMULAS!$I$10,IF('208-PLA-Ft-78 Mapa Gestión'!M51:M56=FORMULAS!$H$11,FORMULAS!$I$11))))))))))</f>
        <v>Menor</v>
      </c>
      <c r="O51" s="211">
        <f>VLOOKUP(N51,FORMULAS!$I$1:$J$6,2,0)</f>
        <v>0.4</v>
      </c>
      <c r="P51" s="211" t="str">
        <f t="shared" ref="P51" si="32">CONCATENATE(N51,K51)</f>
        <v>MenorBaja</v>
      </c>
      <c r="Q51" s="214" t="str">
        <f>VLOOKUP(P51,FORMULAS!$K$17:$L$42,2,0)</f>
        <v>Moderado</v>
      </c>
      <c r="R51" s="125">
        <v>1</v>
      </c>
      <c r="S51" s="126" t="s">
        <v>298</v>
      </c>
      <c r="T51" s="125" t="str">
        <f>VLOOKUP(U51,[2]FORMULAS!$A$15:$B$18,2,0)</f>
        <v>Probabilidad</v>
      </c>
      <c r="U51" s="66" t="s">
        <v>13</v>
      </c>
      <c r="V51" s="67">
        <f>+IF(U51='[2]Tabla Valoración controles'!$D$4,'[2]Tabla Valoración controles'!$F$4,IF('[2]208-PLA-Ft-78 Mapa Gestión'!U51='[2]Tabla Valoración controles'!$D$5,'[2]Tabla Valoración controles'!$F$5,IF(U51=[2]FORMULAS!$A$10,0,'[2]Tabla Valoración controles'!$F$6)))</f>
        <v>0.25</v>
      </c>
      <c r="W51" s="66" t="s">
        <v>8</v>
      </c>
      <c r="X51" s="68">
        <f>+IF(W51='[2]Tabla Valoración controles'!$D$7,'[2]Tabla Valoración controles'!$F$7,IF(U51=[2]FORMULAS!$A$10,0,'[2]Tabla Valoración controles'!$F$8))</f>
        <v>0.15</v>
      </c>
      <c r="Y51" s="66" t="s">
        <v>19</v>
      </c>
      <c r="Z51" s="67">
        <f>+IF(Y51='[2]Tabla Valoración controles'!$D$9,'[2]Tabla Valoración controles'!$F$9,IF(U51=[2]FORMULAS!$A$10,0,'[2]Tabla Valoración controles'!$F$10))</f>
        <v>0</v>
      </c>
      <c r="AA51" s="66" t="s">
        <v>21</v>
      </c>
      <c r="AB51" s="67">
        <f>+IF(AA51='[2]Tabla Valoración controles'!$D$9,'[2]Tabla Valoración controles'!$F$9,IF(W51=[2]FORMULAS!$A$10,0,'[2]Tabla Valoración controles'!$F$10))</f>
        <v>0</v>
      </c>
      <c r="AC51" s="66" t="s">
        <v>102</v>
      </c>
      <c r="AD51" s="67">
        <f>+IF(AC51='[2]Tabla Valoración controles'!$D$13,'[2]Tabla Valoración controles'!$F$13,'[2]Tabla Valoración controles'!$F$14)</f>
        <v>0</v>
      </c>
      <c r="AE51" s="123"/>
      <c r="AF51" s="69"/>
      <c r="AG51" s="68"/>
      <c r="AH51" s="69"/>
      <c r="AI51" s="68"/>
      <c r="AJ51" s="70"/>
      <c r="AK51" s="66"/>
      <c r="AL51" s="71"/>
      <c r="AM51" s="74"/>
      <c r="AN51" s="72"/>
      <c r="AO51" s="72"/>
      <c r="AP51" s="72"/>
      <c r="AQ51" s="72"/>
      <c r="AR51" s="72"/>
      <c r="AS51" s="72"/>
      <c r="AT51" s="72"/>
      <c r="AU51" s="72"/>
      <c r="AV51" s="72"/>
      <c r="AW51" s="72"/>
      <c r="AX51" s="72"/>
      <c r="AY51" s="72"/>
      <c r="AZ51" s="72"/>
      <c r="BA51" s="72"/>
      <c r="BB51" s="72"/>
      <c r="BC51" s="121">
        <f>+V51+X51+Z51</f>
        <v>0.4</v>
      </c>
      <c r="BD51" s="121">
        <f>+IF(T51=FORMULAS!$A$8,'208-PLA-Ft-78 Mapa Gestión'!BC51*'208-PLA-Ft-78 Mapa Gestión'!L51:L56,'208-PLA-Ft-78 Mapa Gestión'!BC51*'208-PLA-Ft-78 Mapa Gestión'!O51:O56)</f>
        <v>0.16000000000000003</v>
      </c>
      <c r="BE51" s="121">
        <f>+IF(T51=FORMULAS!$A$8,'208-PLA-Ft-78 Mapa Gestión'!L51:L56-'208-PLA-Ft-78 Mapa Gestión'!BD51,0)</f>
        <v>0.24</v>
      </c>
      <c r="BF51" s="219">
        <f>+BE56</f>
        <v>0.15</v>
      </c>
      <c r="BG51" s="219" t="str">
        <f>+IF(BF51&lt;=FORMULAS!$N$2,FORMULAS!$O$2,IF(BF51&lt;=FORMULAS!$N$3,FORMULAS!$O$3,IF(BF51&lt;=FORMULAS!$N$4,FORMULAS!$O$4,IF(BF51&lt;=FORMULAS!$N$5,FORMULAS!$O$5,FORMULAS!O48))))</f>
        <v>Muy Baja</v>
      </c>
      <c r="BH51" s="219" t="str">
        <f>+IF(T51=FORMULAS!$A$9,BE56,'208-PLA-Ft-78 Mapa Gestión'!N51:N56)</f>
        <v>Menor</v>
      </c>
      <c r="BI51" s="219">
        <f>+IF(T51=FORMULAS!B51,'208-PLA-Ft-78 Mapa Gestión'!BE56,'208-PLA-Ft-78 Mapa Gestión'!O51:O56)</f>
        <v>0.4</v>
      </c>
      <c r="BJ51" s="227" t="str">
        <f>CONCATENATE(BH51,BG51)</f>
        <v>MenorMuy Baja</v>
      </c>
      <c r="BK51" s="214" t="str">
        <f>VLOOKUP(BJ51,FORMULAS!$K$17:$L$42,2,0)</f>
        <v>Bajo</v>
      </c>
      <c r="BL51" s="194" t="s">
        <v>169</v>
      </c>
      <c r="BM51" s="188" t="s">
        <v>294</v>
      </c>
      <c r="BN51" s="194"/>
      <c r="BO51" s="194"/>
      <c r="BP51" s="194"/>
      <c r="BQ51" s="194"/>
      <c r="BR51" s="194"/>
      <c r="BS51" s="194" t="s">
        <v>294</v>
      </c>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88" t="s">
        <v>590</v>
      </c>
    </row>
    <row r="52" spans="1:96" ht="17.25" customHeight="1" x14ac:dyDescent="0.2">
      <c r="A52" s="250"/>
      <c r="B52" s="253"/>
      <c r="C52" s="241"/>
      <c r="D52" s="241"/>
      <c r="E52" s="253"/>
      <c r="F52" s="253"/>
      <c r="G52" s="253"/>
      <c r="H52" s="274"/>
      <c r="I52" s="259"/>
      <c r="J52" s="262"/>
      <c r="K52" s="265"/>
      <c r="L52" s="268"/>
      <c r="M52" s="271"/>
      <c r="N52" s="265"/>
      <c r="O52" s="212"/>
      <c r="P52" s="212"/>
      <c r="Q52" s="215"/>
      <c r="R52" s="125"/>
      <c r="S52" s="51"/>
      <c r="T52" s="125" t="str">
        <f>VLOOKUP(U52,[2]FORMULAS!$A$15:$B$18,2,0)</f>
        <v>Probabilidad</v>
      </c>
      <c r="U52" s="66" t="s">
        <v>14</v>
      </c>
      <c r="V52" s="67">
        <f>+IF(U52='[2]Tabla Valoración controles'!$D$4,'[2]Tabla Valoración controles'!$F$4,IF('[2]208-PLA-Ft-78 Mapa Gestión'!U52='[2]Tabla Valoración controles'!$D$5,'[2]Tabla Valoración controles'!$F$5,IF(U52=[2]FORMULAS!$A$10,0,'[2]Tabla Valoración controles'!$F$6)))</f>
        <v>0.15</v>
      </c>
      <c r="W52" s="66" t="s">
        <v>8</v>
      </c>
      <c r="X52" s="68">
        <f>+IF(W52='[2]Tabla Valoración controles'!$D$7,'[2]Tabla Valoración controles'!$F$7,IF(U52=[2]FORMULAS!$A$10,0,'[2]Tabla Valoración controles'!$F$8))</f>
        <v>0.15</v>
      </c>
      <c r="Y52" s="66" t="s">
        <v>19</v>
      </c>
      <c r="Z52" s="67">
        <f>+IF(Y52='[2]Tabla Valoración controles'!$D$9,'[2]Tabla Valoración controles'!$F$9,IF(U52=[2]FORMULAS!$A$10,0,'[2]Tabla Valoración controles'!$F$10))</f>
        <v>0</v>
      </c>
      <c r="AA52" s="66" t="s">
        <v>21</v>
      </c>
      <c r="AB52" s="67">
        <f>+IF(AA52='[2]Tabla Valoración controles'!$D$9,'[2]Tabla Valoración controles'!$F$9,IF(W52=[2]FORMULAS!$A$10,0,'[2]Tabla Valoración controles'!$F$10))</f>
        <v>0</v>
      </c>
      <c r="AC52" s="66" t="s">
        <v>102</v>
      </c>
      <c r="AD52" s="67">
        <f>+IF(AC52='[2]Tabla Valoración controles'!$D$13,'[2]Tabla Valoración controles'!$F$13,'[2]Tabla Valoración controles'!$F$14)</f>
        <v>0</v>
      </c>
      <c r="AE52" s="123"/>
      <c r="AF52" s="69"/>
      <c r="AG52" s="68"/>
      <c r="AH52" s="69"/>
      <c r="AI52" s="68"/>
      <c r="AJ52" s="70"/>
      <c r="AK52" s="66"/>
      <c r="AL52" s="71"/>
      <c r="AM52" s="74"/>
      <c r="AN52" s="72"/>
      <c r="AO52" s="72"/>
      <c r="AP52" s="72"/>
      <c r="AQ52" s="72"/>
      <c r="AR52" s="72"/>
      <c r="AS52" s="72"/>
      <c r="AT52" s="72"/>
      <c r="AU52" s="72"/>
      <c r="AV52" s="72"/>
      <c r="AW52" s="72"/>
      <c r="AX52" s="72"/>
      <c r="AY52" s="72"/>
      <c r="AZ52" s="72"/>
      <c r="BA52" s="72"/>
      <c r="BB52" s="72"/>
      <c r="BC52" s="121">
        <f>+V52+X52+Z52</f>
        <v>0.3</v>
      </c>
      <c r="BD52" s="121">
        <f>+BC52*BE51</f>
        <v>7.1999999999999995E-2</v>
      </c>
      <c r="BE52" s="121">
        <f>+BE51-BD52</f>
        <v>0.16799999999999998</v>
      </c>
      <c r="BF52" s="220"/>
      <c r="BG52" s="220"/>
      <c r="BH52" s="220"/>
      <c r="BI52" s="220"/>
      <c r="BJ52" s="227"/>
      <c r="BK52" s="215"/>
      <c r="BL52" s="195"/>
      <c r="BM52" s="189"/>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5"/>
      <c r="CK52" s="195"/>
      <c r="CL52" s="195"/>
      <c r="CM52" s="195"/>
      <c r="CN52" s="195"/>
      <c r="CO52" s="195"/>
      <c r="CP52" s="195"/>
      <c r="CQ52" s="195"/>
      <c r="CR52" s="189"/>
    </row>
    <row r="53" spans="1:96" ht="17.25" customHeight="1" x14ac:dyDescent="0.2">
      <c r="A53" s="250"/>
      <c r="B53" s="253"/>
      <c r="C53" s="241"/>
      <c r="D53" s="241"/>
      <c r="E53" s="253"/>
      <c r="F53" s="253"/>
      <c r="G53" s="253"/>
      <c r="H53" s="274"/>
      <c r="I53" s="259"/>
      <c r="J53" s="262"/>
      <c r="K53" s="265"/>
      <c r="L53" s="268"/>
      <c r="M53" s="271"/>
      <c r="N53" s="265"/>
      <c r="O53" s="212"/>
      <c r="P53" s="212"/>
      <c r="Q53" s="215"/>
      <c r="R53" s="125"/>
      <c r="S53" s="51"/>
      <c r="T53" s="125" t="str">
        <f>VLOOKUP(U53,[2]FORMULAS!$A$15:$B$18,2,0)</f>
        <v>Probabilidad</v>
      </c>
      <c r="U53" s="66" t="s">
        <v>14</v>
      </c>
      <c r="V53" s="67">
        <f>+IF(U53='[2]Tabla Valoración controles'!$D$4,'[2]Tabla Valoración controles'!$F$4,IF('[2]208-PLA-Ft-78 Mapa Gestión'!U53='[2]Tabla Valoración controles'!$D$5,'[2]Tabla Valoración controles'!$F$5,IF(U53=[2]FORMULAS!$A$10,0,'[2]Tabla Valoración controles'!$F$6)))</f>
        <v>0.1</v>
      </c>
      <c r="W53" s="66" t="s">
        <v>8</v>
      </c>
      <c r="X53" s="68">
        <f>+IF(W53='[2]Tabla Valoración controles'!$D$7,'[2]Tabla Valoración controles'!$F$7,IF(U53=[2]FORMULAS!$A$10,0,'[2]Tabla Valoración controles'!$F$8))</f>
        <v>0.15</v>
      </c>
      <c r="Y53" s="66" t="s">
        <v>19</v>
      </c>
      <c r="Z53" s="67">
        <f>+IF(Y53='[2]Tabla Valoración controles'!$D$9,'[2]Tabla Valoración controles'!$F$9,IF(U53=[2]FORMULAS!$A$10,0,'[2]Tabla Valoración controles'!$F$10))</f>
        <v>0</v>
      </c>
      <c r="AA53" s="66" t="s">
        <v>22</v>
      </c>
      <c r="AB53" s="67">
        <f>+IF(AA53='[2]Tabla Valoración controles'!$D$9,'[2]Tabla Valoración controles'!$F$9,IF(W53=[2]FORMULAS!$A$10,0,'[2]Tabla Valoración controles'!$F$10))</f>
        <v>0</v>
      </c>
      <c r="AC53" s="66" t="s">
        <v>102</v>
      </c>
      <c r="AD53" s="67">
        <f>+IF(AC53='[2]Tabla Valoración controles'!$D$13,'[2]Tabla Valoración controles'!$F$13,'[2]Tabla Valoración controles'!$F$14)</f>
        <v>0</v>
      </c>
      <c r="AE53" s="123"/>
      <c r="AF53" s="69"/>
      <c r="AG53" s="68"/>
      <c r="AH53" s="69"/>
      <c r="AI53" s="68"/>
      <c r="AJ53" s="70"/>
      <c r="AK53" s="66"/>
      <c r="AL53" s="71"/>
      <c r="AM53" s="74"/>
      <c r="AN53" s="72"/>
      <c r="AO53" s="72"/>
      <c r="AP53" s="72"/>
      <c r="AQ53" s="72"/>
      <c r="AR53" s="72"/>
      <c r="AS53" s="72"/>
      <c r="AT53" s="72"/>
      <c r="AU53" s="72"/>
      <c r="AV53" s="72"/>
      <c r="AW53" s="72"/>
      <c r="AX53" s="72"/>
      <c r="AY53" s="72"/>
      <c r="AZ53" s="72"/>
      <c r="BA53" s="72"/>
      <c r="BB53" s="72"/>
      <c r="BC53" s="121">
        <f>+V53+X53+Z53</f>
        <v>0.25</v>
      </c>
      <c r="BD53" s="121">
        <f>+BD52*BC53</f>
        <v>1.7999999999999999E-2</v>
      </c>
      <c r="BE53" s="121">
        <f t="shared" ref="BE53:BE56" si="33">+BE52-BD53</f>
        <v>0.15</v>
      </c>
      <c r="BF53" s="220"/>
      <c r="BG53" s="220"/>
      <c r="BH53" s="220"/>
      <c r="BI53" s="220"/>
      <c r="BJ53" s="227"/>
      <c r="BK53" s="215"/>
      <c r="BL53" s="195"/>
      <c r="BM53" s="189"/>
      <c r="BN53" s="195"/>
      <c r="BO53" s="195"/>
      <c r="BP53" s="195"/>
      <c r="BQ53" s="195"/>
      <c r="BR53" s="195"/>
      <c r="BS53" s="195"/>
      <c r="BT53" s="195"/>
      <c r="BU53" s="195"/>
      <c r="BV53" s="195"/>
      <c r="BW53" s="195"/>
      <c r="BX53" s="195"/>
      <c r="BY53" s="195"/>
      <c r="BZ53" s="195"/>
      <c r="CA53" s="195"/>
      <c r="CB53" s="195"/>
      <c r="CC53" s="195"/>
      <c r="CD53" s="195"/>
      <c r="CE53" s="195"/>
      <c r="CF53" s="195"/>
      <c r="CG53" s="195"/>
      <c r="CH53" s="195"/>
      <c r="CI53" s="195"/>
      <c r="CJ53" s="195"/>
      <c r="CK53" s="195"/>
      <c r="CL53" s="195"/>
      <c r="CM53" s="195"/>
      <c r="CN53" s="195"/>
      <c r="CO53" s="195"/>
      <c r="CP53" s="195"/>
      <c r="CQ53" s="195"/>
      <c r="CR53" s="189"/>
    </row>
    <row r="54" spans="1:96" ht="17.25" customHeight="1" x14ac:dyDescent="0.2">
      <c r="A54" s="250"/>
      <c r="B54" s="253"/>
      <c r="C54" s="241"/>
      <c r="D54" s="241"/>
      <c r="E54" s="253"/>
      <c r="F54" s="253"/>
      <c r="G54" s="253"/>
      <c r="H54" s="274"/>
      <c r="I54" s="259"/>
      <c r="J54" s="262"/>
      <c r="K54" s="265"/>
      <c r="L54" s="268"/>
      <c r="M54" s="271"/>
      <c r="N54" s="265"/>
      <c r="O54" s="212"/>
      <c r="P54" s="212"/>
      <c r="Q54" s="215"/>
      <c r="R54" s="65"/>
      <c r="S54" s="51"/>
      <c r="T54" s="65">
        <f>VLOOKUP(U54,FORMULAS!$A$15:$B$18,2,0)</f>
        <v>0</v>
      </c>
      <c r="U54" s="66" t="s">
        <v>163</v>
      </c>
      <c r="V54" s="67">
        <f>+IF(U54='Tabla Valoración controles'!$D$4,'Tabla Valoración controles'!$F$4,IF('208-PLA-Ft-78 Mapa Gestión'!U54='Tabla Valoración controles'!$D$5,'Tabla Valoración controles'!$F$5,IF(U54=FORMULAS!$A$10,0,'Tabla Valoración controles'!$F$6)))</f>
        <v>0</v>
      </c>
      <c r="W54" s="66"/>
      <c r="X54" s="68">
        <f>+IF(W54='Tabla Valoración controles'!$D$7,'Tabla Valoración controles'!$F$7,IF(U54=FORMULAS!$A$10,0,'Tabla Valoración controles'!$F$8))</f>
        <v>0</v>
      </c>
      <c r="Y54" s="66"/>
      <c r="Z54" s="67">
        <f>+IF(Y54='Tabla Valoración controles'!$D$9,'Tabla Valoración controles'!$F$9,IF(U54=FORMULAS!$A$10,0,'Tabla Valoración controles'!$F$10))</f>
        <v>0</v>
      </c>
      <c r="AA54" s="66" t="s">
        <v>22</v>
      </c>
      <c r="AB54" s="67">
        <f>+IF(AA54='Tabla Valoración controles'!$D$9,'Tabla Valoración controles'!$F$9,IF(W54=FORMULAS!$A$10,0,'Tabla Valoración controles'!$F$10))</f>
        <v>0</v>
      </c>
      <c r="AC54" s="66"/>
      <c r="AD54" s="67">
        <f>+IF(AC54='Tabla Valoración controles'!$D$13,'Tabla Valoración controles'!$F$13,'Tabla Valoración controles'!$F$14)</f>
        <v>0</v>
      </c>
      <c r="AE54" s="123"/>
      <c r="AF54" s="69"/>
      <c r="AG54" s="68"/>
      <c r="AH54" s="69"/>
      <c r="AI54" s="68"/>
      <c r="AJ54" s="70"/>
      <c r="AK54" s="66"/>
      <c r="AL54" s="71"/>
      <c r="AM54" s="74"/>
      <c r="AN54" s="72"/>
      <c r="AO54" s="72"/>
      <c r="AP54" s="72"/>
      <c r="AQ54" s="72"/>
      <c r="AR54" s="72"/>
      <c r="AS54" s="72"/>
      <c r="AT54" s="72"/>
      <c r="AU54" s="72"/>
      <c r="AV54" s="72"/>
      <c r="AW54" s="72"/>
      <c r="AX54" s="72"/>
      <c r="AY54" s="72"/>
      <c r="AZ54" s="72"/>
      <c r="BA54" s="72"/>
      <c r="BB54" s="72"/>
      <c r="BC54" s="121">
        <f t="shared" ref="BC54:BC56" si="34">+V54+X54+Z54</f>
        <v>0</v>
      </c>
      <c r="BD54" s="121">
        <f>+BD53*BC54</f>
        <v>0</v>
      </c>
      <c r="BE54" s="121">
        <f t="shared" si="33"/>
        <v>0.15</v>
      </c>
      <c r="BF54" s="220"/>
      <c r="BG54" s="220"/>
      <c r="BH54" s="220"/>
      <c r="BI54" s="220"/>
      <c r="BJ54" s="227"/>
      <c r="BK54" s="215"/>
      <c r="BL54" s="195"/>
      <c r="BM54" s="189"/>
      <c r="BN54" s="195"/>
      <c r="BO54" s="195"/>
      <c r="BP54" s="195"/>
      <c r="BQ54" s="195"/>
      <c r="BR54" s="195"/>
      <c r="BS54" s="195"/>
      <c r="BT54" s="195"/>
      <c r="BU54" s="195"/>
      <c r="BV54" s="195"/>
      <c r="BW54" s="195"/>
      <c r="BX54" s="195"/>
      <c r="BY54" s="195"/>
      <c r="BZ54" s="195"/>
      <c r="CA54" s="195"/>
      <c r="CB54" s="195"/>
      <c r="CC54" s="195"/>
      <c r="CD54" s="195"/>
      <c r="CE54" s="195"/>
      <c r="CF54" s="195"/>
      <c r="CG54" s="195"/>
      <c r="CH54" s="195"/>
      <c r="CI54" s="195"/>
      <c r="CJ54" s="195"/>
      <c r="CK54" s="195"/>
      <c r="CL54" s="195"/>
      <c r="CM54" s="195"/>
      <c r="CN54" s="195"/>
      <c r="CO54" s="195"/>
      <c r="CP54" s="195"/>
      <c r="CQ54" s="195"/>
      <c r="CR54" s="189"/>
    </row>
    <row r="55" spans="1:96" ht="17.25" customHeight="1" x14ac:dyDescent="0.2">
      <c r="A55" s="250"/>
      <c r="B55" s="253"/>
      <c r="C55" s="241"/>
      <c r="D55" s="241"/>
      <c r="E55" s="253"/>
      <c r="F55" s="253"/>
      <c r="G55" s="253"/>
      <c r="H55" s="274"/>
      <c r="I55" s="259"/>
      <c r="J55" s="262"/>
      <c r="K55" s="265"/>
      <c r="L55" s="268"/>
      <c r="M55" s="271"/>
      <c r="N55" s="265"/>
      <c r="O55" s="212"/>
      <c r="P55" s="212"/>
      <c r="Q55" s="215"/>
      <c r="R55" s="65"/>
      <c r="S55" s="51"/>
      <c r="T55" s="65">
        <f>VLOOKUP(U55,FORMULAS!$A$15:$B$18,2,0)</f>
        <v>0</v>
      </c>
      <c r="U55" s="66" t="s">
        <v>163</v>
      </c>
      <c r="V55" s="67">
        <f>+IF(U55='Tabla Valoración controles'!$D$4,'Tabla Valoración controles'!$F$4,IF('208-PLA-Ft-78 Mapa Gestión'!U55='Tabla Valoración controles'!$D$5,'Tabla Valoración controles'!$F$5,IF(U55=FORMULAS!$A$10,0,'Tabla Valoración controles'!$F$6)))</f>
        <v>0</v>
      </c>
      <c r="W55" s="66"/>
      <c r="X55" s="68">
        <f>+IF(W55='Tabla Valoración controles'!$D$7,'Tabla Valoración controles'!$F$7,IF(U55=FORMULAS!$A$10,0,'Tabla Valoración controles'!$F$8))</f>
        <v>0</v>
      </c>
      <c r="Y55" s="66"/>
      <c r="Z55" s="67">
        <f>+IF(Y55='Tabla Valoración controles'!$D$9,'Tabla Valoración controles'!$F$9,IF(U55=FORMULAS!$A$10,0,'Tabla Valoración controles'!$F$10))</f>
        <v>0</v>
      </c>
      <c r="AA55" s="66"/>
      <c r="AB55" s="67">
        <f>+IF(AA55='Tabla Valoración controles'!$D$9,'Tabla Valoración controles'!$F$9,IF(W55=FORMULAS!$A$10,0,'Tabla Valoración controles'!$F$10))</f>
        <v>0</v>
      </c>
      <c r="AC55" s="66"/>
      <c r="AD55" s="67">
        <f>+IF(AC55='Tabla Valoración controles'!$D$13,'Tabla Valoración controles'!$F$13,'Tabla Valoración controles'!$F$14)</f>
        <v>0</v>
      </c>
      <c r="AE55" s="123"/>
      <c r="AF55" s="69"/>
      <c r="AG55" s="68"/>
      <c r="AH55" s="69"/>
      <c r="AI55" s="68"/>
      <c r="AJ55" s="70"/>
      <c r="AK55" s="66"/>
      <c r="AL55" s="71"/>
      <c r="AM55" s="74"/>
      <c r="AN55" s="72"/>
      <c r="AO55" s="72"/>
      <c r="AP55" s="72"/>
      <c r="AQ55" s="72"/>
      <c r="AR55" s="72"/>
      <c r="AS55" s="72"/>
      <c r="AT55" s="72"/>
      <c r="AU55" s="72"/>
      <c r="AV55" s="72"/>
      <c r="AW55" s="72"/>
      <c r="AX55" s="72"/>
      <c r="AY55" s="72"/>
      <c r="AZ55" s="72"/>
      <c r="BA55" s="72"/>
      <c r="BB55" s="72"/>
      <c r="BC55" s="121">
        <f t="shared" si="34"/>
        <v>0</v>
      </c>
      <c r="BD55" s="121">
        <f t="shared" ref="BD55:BD56" si="35">+BD54*BC55</f>
        <v>0</v>
      </c>
      <c r="BE55" s="121">
        <f t="shared" si="33"/>
        <v>0.15</v>
      </c>
      <c r="BF55" s="220"/>
      <c r="BG55" s="220"/>
      <c r="BH55" s="220"/>
      <c r="BI55" s="220"/>
      <c r="BJ55" s="227"/>
      <c r="BK55" s="215"/>
      <c r="BL55" s="195"/>
      <c r="BM55" s="189"/>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89"/>
    </row>
    <row r="56" spans="1:96" ht="17.25" customHeight="1" x14ac:dyDescent="0.2">
      <c r="A56" s="251"/>
      <c r="B56" s="254"/>
      <c r="C56" s="242"/>
      <c r="D56" s="242"/>
      <c r="E56" s="254"/>
      <c r="F56" s="254"/>
      <c r="G56" s="254"/>
      <c r="H56" s="275"/>
      <c r="I56" s="260"/>
      <c r="J56" s="263"/>
      <c r="K56" s="266"/>
      <c r="L56" s="269"/>
      <c r="M56" s="272"/>
      <c r="N56" s="266"/>
      <c r="O56" s="213"/>
      <c r="P56" s="213"/>
      <c r="Q56" s="216"/>
      <c r="R56" s="65"/>
      <c r="S56" s="51"/>
      <c r="T56" s="65">
        <f>VLOOKUP(U56,FORMULAS!$A$15:$B$18,2,0)</f>
        <v>0</v>
      </c>
      <c r="U56" s="66" t="s">
        <v>163</v>
      </c>
      <c r="V56" s="67">
        <f>+IF(U56='Tabla Valoración controles'!$D$4,'Tabla Valoración controles'!$F$4,IF('208-PLA-Ft-78 Mapa Gestión'!U56='Tabla Valoración controles'!$D$5,'Tabla Valoración controles'!$F$5,IF(U56=FORMULAS!$A$10,0,'Tabla Valoración controles'!$F$6)))</f>
        <v>0</v>
      </c>
      <c r="W56" s="66"/>
      <c r="X56" s="68">
        <f>+IF(W56='Tabla Valoración controles'!$D$7,'Tabla Valoración controles'!$F$7,IF(U56=FORMULAS!$A$10,0,'Tabla Valoración controles'!$F$8))</f>
        <v>0</v>
      </c>
      <c r="Y56" s="66"/>
      <c r="Z56" s="67">
        <f>+IF(Y56='Tabla Valoración controles'!$D$9,'Tabla Valoración controles'!$F$9,IF(U56=FORMULAS!$A$10,0,'Tabla Valoración controles'!$F$10))</f>
        <v>0</v>
      </c>
      <c r="AA56" s="66"/>
      <c r="AB56" s="67">
        <f>+IF(AA56='Tabla Valoración controles'!$D$9,'Tabla Valoración controles'!$F$9,IF(W56=FORMULAS!$A$10,0,'Tabla Valoración controles'!$F$10))</f>
        <v>0</v>
      </c>
      <c r="AC56" s="66"/>
      <c r="AD56" s="67">
        <f>+IF(AC56='Tabla Valoración controles'!$D$13,'Tabla Valoración controles'!$F$13,'Tabla Valoración controles'!$F$14)</f>
        <v>0</v>
      </c>
      <c r="AE56" s="123"/>
      <c r="AF56" s="69"/>
      <c r="AG56" s="68"/>
      <c r="AH56" s="69"/>
      <c r="AI56" s="68"/>
      <c r="AJ56" s="70"/>
      <c r="AK56" s="66"/>
      <c r="AL56" s="71"/>
      <c r="AM56" s="74"/>
      <c r="AN56" s="72"/>
      <c r="AO56" s="72"/>
      <c r="AP56" s="72"/>
      <c r="AQ56" s="72"/>
      <c r="AR56" s="72"/>
      <c r="AS56" s="72"/>
      <c r="AT56" s="72"/>
      <c r="AU56" s="72"/>
      <c r="AV56" s="72"/>
      <c r="AW56" s="72"/>
      <c r="AX56" s="72"/>
      <c r="AY56" s="72"/>
      <c r="AZ56" s="72"/>
      <c r="BA56" s="72"/>
      <c r="BB56" s="72"/>
      <c r="BC56" s="121">
        <f t="shared" si="34"/>
        <v>0</v>
      </c>
      <c r="BD56" s="121">
        <f t="shared" si="35"/>
        <v>0</v>
      </c>
      <c r="BE56" s="121">
        <f t="shared" si="33"/>
        <v>0.15</v>
      </c>
      <c r="BF56" s="220"/>
      <c r="BG56" s="220"/>
      <c r="BH56" s="220"/>
      <c r="BI56" s="220"/>
      <c r="BJ56" s="227"/>
      <c r="BK56" s="216"/>
      <c r="BL56" s="202"/>
      <c r="BM56" s="190"/>
      <c r="BN56" s="202"/>
      <c r="BO56" s="202"/>
      <c r="BP56" s="202"/>
      <c r="BQ56" s="202"/>
      <c r="BR56" s="202"/>
      <c r="BS56" s="202"/>
      <c r="BT56" s="202"/>
      <c r="BU56" s="202"/>
      <c r="BV56" s="202"/>
      <c r="BW56" s="202"/>
      <c r="BX56" s="202"/>
      <c r="BY56" s="202"/>
      <c r="BZ56" s="202"/>
      <c r="CA56" s="202"/>
      <c r="CB56" s="202"/>
      <c r="CC56" s="202"/>
      <c r="CD56" s="202"/>
      <c r="CE56" s="202"/>
      <c r="CF56" s="202"/>
      <c r="CG56" s="202"/>
      <c r="CH56" s="202"/>
      <c r="CI56" s="202"/>
      <c r="CJ56" s="202"/>
      <c r="CK56" s="202"/>
      <c r="CL56" s="202"/>
      <c r="CM56" s="202"/>
      <c r="CN56" s="202"/>
      <c r="CO56" s="202"/>
      <c r="CP56" s="202"/>
      <c r="CQ56" s="202"/>
      <c r="CR56" s="190"/>
    </row>
    <row r="57" spans="1:96" ht="65.25" x14ac:dyDescent="0.2">
      <c r="A57" s="249">
        <v>9</v>
      </c>
      <c r="B57" s="252" t="s">
        <v>182</v>
      </c>
      <c r="C57" s="240" t="str">
        <f>VLOOKUP(B57,$CW$511:$CX$533,2,0)</f>
        <v>Prevenir y controlar la comisión de acciones u omisiones que puedan dar lugar a daños antijurídicos a través del análisis histórico de la información, la generación e implementación de controles y la ejecución del respectivo seguimiento.</v>
      </c>
      <c r="D57" s="240" t="str">
        <f>VLOOKUP(B57,FORMULAS!$A$30:$C$52,3,0)</f>
        <v xml:space="preserve">Director Jurídico </v>
      </c>
      <c r="E57" s="252" t="s">
        <v>115</v>
      </c>
      <c r="F57" s="252" t="s">
        <v>299</v>
      </c>
      <c r="G57" s="252" t="s">
        <v>300</v>
      </c>
      <c r="H57" s="273" t="s">
        <v>656</v>
      </c>
      <c r="I57" s="258" t="s">
        <v>279</v>
      </c>
      <c r="J57" s="261">
        <v>24</v>
      </c>
      <c r="K57" s="264" t="str">
        <f>+IF(L57=FORMULAS!$N$2,FORMULAS!$O$2,IF('208-PLA-Ft-78 Mapa Gestión'!L57:L62=FORMULAS!$N$3,FORMULAS!$O$3,IF('208-PLA-Ft-78 Mapa Gestión'!L57:L62=FORMULAS!$N$4,FORMULAS!$O$4,IF('208-PLA-Ft-78 Mapa Gestión'!L57:L62=FORMULAS!$N$5,FORMULAS!$O$5,IF('208-PLA-Ft-78 Mapa Gestión'!L57:L62=FORMULAS!$N$6,FORMULAS!$O$6)))))</f>
        <v>Baja</v>
      </c>
      <c r="L57" s="267">
        <f>+IF(J57&lt;=FORMULAS!$M$2,FORMULAS!$N$2,IF('208-PLA-Ft-78 Mapa Gestión'!J57&lt;=FORMULAS!$M$3,FORMULAS!$N$3,IF('208-PLA-Ft-78 Mapa Gestión'!J57&lt;=FORMULAS!$M$4,FORMULAS!$N$4,IF('208-PLA-Ft-78 Mapa Gestión'!J57&lt;=FORMULAS!$M$5,FORMULAS!$N$5,FORMULAS!$N$6))))</f>
        <v>0.4</v>
      </c>
      <c r="M57" s="270" t="s">
        <v>281</v>
      </c>
      <c r="N57" s="264" t="str">
        <f>+IF(M57=FORMULAS!$H$2,FORMULAS!$I$2,IF('208-PLA-Ft-78 Mapa Gestión'!M57:M62=FORMULAS!$H$3,FORMULAS!$I$3,IF('208-PLA-Ft-78 Mapa Gestión'!M57:M62=FORMULAS!$H$4,FORMULAS!$I$4,IF('208-PLA-Ft-78 Mapa Gestión'!M57:M62=FORMULAS!$H$5,FORMULAS!$I$5,IF('208-PLA-Ft-78 Mapa Gestión'!M57:M62=FORMULAS!$H$6,FORMULAS!$I$6,IF('208-PLA-Ft-78 Mapa Gestión'!M57:M62=FORMULAS!$H$7,FORMULAS!$I$7,IF('208-PLA-Ft-78 Mapa Gestión'!M57:M62=FORMULAS!$H$8,FORMULAS!$I$8,IF('208-PLA-Ft-78 Mapa Gestión'!M57:M62=FORMULAS!$H$9,FORMULAS!$I$9,IF('208-PLA-Ft-78 Mapa Gestión'!M57:M62=FORMULAS!$H$10,FORMULAS!$I$10,IF('208-PLA-Ft-78 Mapa Gestión'!M57:M62=FORMULAS!$H$11,FORMULAS!$I$11))))))))))</f>
        <v>Menor</v>
      </c>
      <c r="O57" s="211">
        <f>VLOOKUP(N57,FORMULAS!$I$1:$J$6,2,0)</f>
        <v>0.4</v>
      </c>
      <c r="P57" s="211" t="str">
        <f t="shared" ref="P57" si="36">CONCATENATE(N57,K57)</f>
        <v>MenorBaja</v>
      </c>
      <c r="Q57" s="214" t="str">
        <f>VLOOKUP(P57,FORMULAS!$K$17:$L$42,2,0)</f>
        <v>Moderado</v>
      </c>
      <c r="R57" s="125">
        <v>1</v>
      </c>
      <c r="S57" s="127" t="s">
        <v>301</v>
      </c>
      <c r="T57" s="125" t="str">
        <f>VLOOKUP(U57,FORMULAS!$A$15:$B$18,2,0)</f>
        <v>Probabilidad</v>
      </c>
      <c r="U57" s="66" t="s">
        <v>13</v>
      </c>
      <c r="V57" s="67">
        <f>+IF(U57='[2]Tabla Valoración controles'!$D$4,'[2]Tabla Valoración controles'!$F$4,IF('[2]208-PLA-Ft-78 Mapa Gestión'!U57='[2]Tabla Valoración controles'!$D$5,'[2]Tabla Valoración controles'!$F$5,IF(U57=[2]FORMULAS!$A$10,0,'[2]Tabla Valoración controles'!$F$6)))</f>
        <v>0.25</v>
      </c>
      <c r="W57" s="66" t="s">
        <v>8</v>
      </c>
      <c r="X57" s="68">
        <f>+IF(W57='[2]Tabla Valoración controles'!$D$7,'[2]Tabla Valoración controles'!$F$7,IF(U57=[2]FORMULAS!$A$10,0,'[2]Tabla Valoración controles'!$F$8))</f>
        <v>0.15</v>
      </c>
      <c r="Y57" s="66" t="s">
        <v>18</v>
      </c>
      <c r="Z57" s="67">
        <f>+IF(Y57='[2]Tabla Valoración controles'!$D$9,'[2]Tabla Valoración controles'!$F$9,IF(U57=[2]FORMULAS!$A$10,0,'[2]Tabla Valoración controles'!$F$10))</f>
        <v>0</v>
      </c>
      <c r="AA57" s="66" t="s">
        <v>21</v>
      </c>
      <c r="AB57" s="67">
        <f>+IF(AA57='[2]Tabla Valoración controles'!$D$9,'[2]Tabla Valoración controles'!$F$9,IF(W57=[2]FORMULAS!$A$10,0,'[2]Tabla Valoración controles'!$F$10))</f>
        <v>0</v>
      </c>
      <c r="AC57" s="66" t="s">
        <v>102</v>
      </c>
      <c r="AD57" s="67">
        <f>+IF(AC57='Tabla Valoración controles'!$D$13,'Tabla Valoración controles'!$F$13,'Tabla Valoración controles'!$F$14)</f>
        <v>0</v>
      </c>
      <c r="AE57" s="123"/>
      <c r="AF57" s="69"/>
      <c r="AG57" s="68"/>
      <c r="AH57" s="69"/>
      <c r="AI57" s="68"/>
      <c r="AJ57" s="70"/>
      <c r="AK57" s="66"/>
      <c r="AL57" s="71"/>
      <c r="AM57" s="74"/>
      <c r="AN57" s="72"/>
      <c r="AO57" s="72"/>
      <c r="AP57" s="72"/>
      <c r="AQ57" s="72"/>
      <c r="AR57" s="72"/>
      <c r="AS57" s="72"/>
      <c r="AT57" s="72"/>
      <c r="AU57" s="72"/>
      <c r="AV57" s="72"/>
      <c r="AW57" s="72"/>
      <c r="AX57" s="72"/>
      <c r="AY57" s="72"/>
      <c r="AZ57" s="72"/>
      <c r="BA57" s="72"/>
      <c r="BB57" s="72"/>
      <c r="BC57" s="121">
        <f>+V57+X57+Z57</f>
        <v>0.4</v>
      </c>
      <c r="BD57" s="121">
        <f>+IF(T57=FORMULAS!$A$8,'208-PLA-Ft-78 Mapa Gestión'!BC57*'208-PLA-Ft-78 Mapa Gestión'!L57:L62,'208-PLA-Ft-78 Mapa Gestión'!BC57*'208-PLA-Ft-78 Mapa Gestión'!O57:O62)</f>
        <v>0.16000000000000003</v>
      </c>
      <c r="BE57" s="121">
        <f>+IF(T57=FORMULAS!$A$8,'208-PLA-Ft-78 Mapa Gestión'!L57:L62-'208-PLA-Ft-78 Mapa Gestión'!BD57,0)</f>
        <v>0.24</v>
      </c>
      <c r="BF57" s="219">
        <f>+BE62</f>
        <v>0.24</v>
      </c>
      <c r="BG57" s="219" t="str">
        <f>+IF(BF57&lt;=FORMULAS!$N$2,FORMULAS!$O$2,IF(BF57&lt;=FORMULAS!$N$3,FORMULAS!$O$3,IF(BF57&lt;=FORMULAS!$N$4,FORMULAS!$O$4,IF(BF57&lt;=FORMULAS!$N$5,FORMULAS!$O$5,FORMULAS!O54))))</f>
        <v>Baja</v>
      </c>
      <c r="BH57" s="219" t="str">
        <f>+IF(T57=FORMULAS!$A$9,BE62,'208-PLA-Ft-78 Mapa Gestión'!N57:N62)</f>
        <v>Menor</v>
      </c>
      <c r="BI57" s="219">
        <f>+IF(T57=FORMULAS!B57,'208-PLA-Ft-78 Mapa Gestión'!BE62,'208-PLA-Ft-78 Mapa Gestión'!O57:O62)</f>
        <v>0.4</v>
      </c>
      <c r="BJ57" s="227" t="str">
        <f>CONCATENATE(BH57,BG57)</f>
        <v>MenorBaja</v>
      </c>
      <c r="BK57" s="214" t="str">
        <f>VLOOKUP(BJ57,FORMULAS!$K$17:$L$42,2,0)</f>
        <v>Moderado</v>
      </c>
      <c r="BL57" s="194" t="s">
        <v>170</v>
      </c>
      <c r="BM57" s="188" t="s">
        <v>293</v>
      </c>
      <c r="BN57" s="188" t="s">
        <v>302</v>
      </c>
      <c r="BO57" s="203">
        <v>44594</v>
      </c>
      <c r="BP57" s="203">
        <v>44915</v>
      </c>
      <c r="BQ57" s="188" t="s">
        <v>303</v>
      </c>
      <c r="BR57" s="188" t="s">
        <v>304</v>
      </c>
      <c r="BS57" s="194" t="s">
        <v>253</v>
      </c>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88" t="s">
        <v>591</v>
      </c>
    </row>
    <row r="58" spans="1:96" ht="17.25" customHeight="1" x14ac:dyDescent="0.2">
      <c r="A58" s="250"/>
      <c r="B58" s="253"/>
      <c r="C58" s="241"/>
      <c r="D58" s="241"/>
      <c r="E58" s="253"/>
      <c r="F58" s="253"/>
      <c r="G58" s="253"/>
      <c r="H58" s="274"/>
      <c r="I58" s="259"/>
      <c r="J58" s="262"/>
      <c r="K58" s="265"/>
      <c r="L58" s="268"/>
      <c r="M58" s="271"/>
      <c r="N58" s="265"/>
      <c r="O58" s="212"/>
      <c r="P58" s="212"/>
      <c r="Q58" s="215"/>
      <c r="R58" s="65"/>
      <c r="S58" s="51"/>
      <c r="T58" s="65">
        <f>VLOOKUP(U58,FORMULAS!$A$15:$B$18,2,0)</f>
        <v>0</v>
      </c>
      <c r="U58" s="66" t="s">
        <v>163</v>
      </c>
      <c r="V58" s="67">
        <f>+IF(U58='Tabla Valoración controles'!$D$4,'Tabla Valoración controles'!$F$4,IF('208-PLA-Ft-78 Mapa Gestión'!U58='Tabla Valoración controles'!$D$5,'Tabla Valoración controles'!$F$5,IF(U58=FORMULAS!$A$10,0,'Tabla Valoración controles'!$F$6)))</f>
        <v>0</v>
      </c>
      <c r="W58" s="66"/>
      <c r="X58" s="68">
        <f>+IF(W58='Tabla Valoración controles'!$D$7,'Tabla Valoración controles'!$F$7,IF(U58=FORMULAS!$A$10,0,'Tabla Valoración controles'!$F$8))</f>
        <v>0</v>
      </c>
      <c r="Y58" s="66"/>
      <c r="Z58" s="67">
        <f>+IF(Y58='Tabla Valoración controles'!$D$9,'Tabla Valoración controles'!$F$9,IF(U58=FORMULAS!$A$10,0,'Tabla Valoración controles'!$F$10))</f>
        <v>0</v>
      </c>
      <c r="AA58" s="66"/>
      <c r="AB58" s="67">
        <f>+IF(AA58='Tabla Valoración controles'!$D$9,'Tabla Valoración controles'!$F$9,IF(W58=FORMULAS!$A$10,0,'Tabla Valoración controles'!$F$10))</f>
        <v>0</v>
      </c>
      <c r="AC58" s="66"/>
      <c r="AD58" s="67">
        <f>+IF(AC58='Tabla Valoración controles'!$D$13,'Tabla Valoración controles'!$F$13,'Tabla Valoración controles'!$F$14)</f>
        <v>0</v>
      </c>
      <c r="AE58" s="123"/>
      <c r="AF58" s="69"/>
      <c r="AG58" s="68"/>
      <c r="AH58" s="69"/>
      <c r="AI58" s="68"/>
      <c r="AJ58" s="70"/>
      <c r="AK58" s="66"/>
      <c r="AL58" s="71"/>
      <c r="AM58" s="74"/>
      <c r="AN58" s="72"/>
      <c r="AO58" s="72"/>
      <c r="AP58" s="72"/>
      <c r="AQ58" s="72"/>
      <c r="AR58" s="72"/>
      <c r="AS58" s="72"/>
      <c r="AT58" s="72"/>
      <c r="AU58" s="72"/>
      <c r="AV58" s="72"/>
      <c r="AW58" s="72"/>
      <c r="AX58" s="72"/>
      <c r="AY58" s="72"/>
      <c r="AZ58" s="72"/>
      <c r="BA58" s="72"/>
      <c r="BB58" s="72"/>
      <c r="BC58" s="121">
        <f>+V58+X58+Z58</f>
        <v>0</v>
      </c>
      <c r="BD58" s="121">
        <f>+BC58*BE57</f>
        <v>0</v>
      </c>
      <c r="BE58" s="121">
        <f>+BE57-BD58</f>
        <v>0.24</v>
      </c>
      <c r="BF58" s="220"/>
      <c r="BG58" s="220"/>
      <c r="BH58" s="220"/>
      <c r="BI58" s="220"/>
      <c r="BJ58" s="227"/>
      <c r="BK58" s="215"/>
      <c r="BL58" s="195"/>
      <c r="BM58" s="189"/>
      <c r="BN58" s="189"/>
      <c r="BO58" s="217"/>
      <c r="BP58" s="217"/>
      <c r="BQ58" s="189"/>
      <c r="BR58" s="189"/>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89"/>
    </row>
    <row r="59" spans="1:96" ht="17.25" customHeight="1" x14ac:dyDescent="0.2">
      <c r="A59" s="250"/>
      <c r="B59" s="253"/>
      <c r="C59" s="241"/>
      <c r="D59" s="241"/>
      <c r="E59" s="253"/>
      <c r="F59" s="253"/>
      <c r="G59" s="253"/>
      <c r="H59" s="274"/>
      <c r="I59" s="259"/>
      <c r="J59" s="262"/>
      <c r="K59" s="265"/>
      <c r="L59" s="268"/>
      <c r="M59" s="271"/>
      <c r="N59" s="265"/>
      <c r="O59" s="212"/>
      <c r="P59" s="212"/>
      <c r="Q59" s="215"/>
      <c r="R59" s="65"/>
      <c r="S59" s="73"/>
      <c r="T59" s="65">
        <f>VLOOKUP(U59,FORMULAS!$A$15:$B$18,2,0)</f>
        <v>0</v>
      </c>
      <c r="U59" s="66" t="s">
        <v>163</v>
      </c>
      <c r="V59" s="67">
        <f>+IF(U59='Tabla Valoración controles'!$D$4,'Tabla Valoración controles'!$F$4,IF('208-PLA-Ft-78 Mapa Gestión'!U59='Tabla Valoración controles'!$D$5,'Tabla Valoración controles'!$F$5,IF(U59=FORMULAS!$A$10,0,'Tabla Valoración controles'!$F$6)))</f>
        <v>0</v>
      </c>
      <c r="W59" s="66"/>
      <c r="X59" s="68">
        <f>+IF(W59='Tabla Valoración controles'!$D$7,'Tabla Valoración controles'!$F$7,IF(U59=FORMULAS!$A$10,0,'Tabla Valoración controles'!$F$8))</f>
        <v>0</v>
      </c>
      <c r="Y59" s="66"/>
      <c r="Z59" s="67">
        <f>+IF(Y59='Tabla Valoración controles'!$D$9,'Tabla Valoración controles'!$F$9,IF(U59=FORMULAS!$A$10,0,'Tabla Valoración controles'!$F$10))</f>
        <v>0</v>
      </c>
      <c r="AA59" s="66"/>
      <c r="AB59" s="67">
        <f>+IF(AA59='Tabla Valoración controles'!$D$9,'Tabla Valoración controles'!$F$9,IF(W59=FORMULAS!$A$10,0,'Tabla Valoración controles'!$F$10))</f>
        <v>0</v>
      </c>
      <c r="AC59" s="66"/>
      <c r="AD59" s="67">
        <f>+IF(AC59='Tabla Valoración controles'!$D$13,'Tabla Valoración controles'!$F$13,'Tabla Valoración controles'!$F$14)</f>
        <v>0</v>
      </c>
      <c r="AE59" s="123"/>
      <c r="AF59" s="69"/>
      <c r="AG59" s="68"/>
      <c r="AH59" s="69"/>
      <c r="AI59" s="68"/>
      <c r="AJ59" s="70"/>
      <c r="AK59" s="66"/>
      <c r="AL59" s="71"/>
      <c r="AM59" s="74"/>
      <c r="AN59" s="72"/>
      <c r="AO59" s="72"/>
      <c r="AP59" s="72"/>
      <c r="AQ59" s="72"/>
      <c r="AR59" s="72"/>
      <c r="AS59" s="72"/>
      <c r="AT59" s="72"/>
      <c r="AU59" s="72"/>
      <c r="AV59" s="72"/>
      <c r="AW59" s="72"/>
      <c r="AX59" s="72"/>
      <c r="AY59" s="72"/>
      <c r="AZ59" s="72"/>
      <c r="BA59" s="72"/>
      <c r="BB59" s="72"/>
      <c r="BC59" s="121">
        <f>+V59+X59+Z59</f>
        <v>0</v>
      </c>
      <c r="BD59" s="121">
        <f>+BD58*BC59</f>
        <v>0</v>
      </c>
      <c r="BE59" s="121">
        <f t="shared" ref="BE59:BE62" si="37">+BE58-BD59</f>
        <v>0.24</v>
      </c>
      <c r="BF59" s="220"/>
      <c r="BG59" s="220"/>
      <c r="BH59" s="220"/>
      <c r="BI59" s="220"/>
      <c r="BJ59" s="227"/>
      <c r="BK59" s="215"/>
      <c r="BL59" s="195"/>
      <c r="BM59" s="189"/>
      <c r="BN59" s="189"/>
      <c r="BO59" s="217"/>
      <c r="BP59" s="217"/>
      <c r="BQ59" s="189"/>
      <c r="BR59" s="189"/>
      <c r="BS59" s="195"/>
      <c r="BT59" s="195"/>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89"/>
    </row>
    <row r="60" spans="1:96" ht="17.25" customHeight="1" x14ac:dyDescent="0.2">
      <c r="A60" s="250"/>
      <c r="B60" s="253"/>
      <c r="C60" s="241"/>
      <c r="D60" s="241"/>
      <c r="E60" s="253"/>
      <c r="F60" s="253"/>
      <c r="G60" s="253"/>
      <c r="H60" s="274"/>
      <c r="I60" s="259"/>
      <c r="J60" s="262"/>
      <c r="K60" s="265"/>
      <c r="L60" s="268"/>
      <c r="M60" s="271"/>
      <c r="N60" s="265"/>
      <c r="O60" s="212"/>
      <c r="P60" s="212"/>
      <c r="Q60" s="215"/>
      <c r="R60" s="65"/>
      <c r="S60" s="51"/>
      <c r="T60" s="65">
        <f>VLOOKUP(U60,FORMULAS!$A$15:$B$18,2,0)</f>
        <v>0</v>
      </c>
      <c r="U60" s="66" t="s">
        <v>163</v>
      </c>
      <c r="V60" s="67">
        <f>+IF(U60='Tabla Valoración controles'!$D$4,'Tabla Valoración controles'!$F$4,IF('208-PLA-Ft-78 Mapa Gestión'!U60='Tabla Valoración controles'!$D$5,'Tabla Valoración controles'!$F$5,IF(U60=FORMULAS!$A$10,0,'Tabla Valoración controles'!$F$6)))</f>
        <v>0</v>
      </c>
      <c r="W60" s="66"/>
      <c r="X60" s="68">
        <f>+IF(W60='Tabla Valoración controles'!$D$7,'Tabla Valoración controles'!$F$7,IF(U60=FORMULAS!$A$10,0,'Tabla Valoración controles'!$F$8))</f>
        <v>0</v>
      </c>
      <c r="Y60" s="66"/>
      <c r="Z60" s="67">
        <f>+IF(Y60='Tabla Valoración controles'!$D$9,'Tabla Valoración controles'!$F$9,IF(U60=FORMULAS!$A$10,0,'Tabla Valoración controles'!$F$10))</f>
        <v>0</v>
      </c>
      <c r="AA60" s="66"/>
      <c r="AB60" s="67">
        <f>+IF(AA60='Tabla Valoración controles'!$D$9,'Tabla Valoración controles'!$F$9,IF(W60=FORMULAS!$A$10,0,'Tabla Valoración controles'!$F$10))</f>
        <v>0</v>
      </c>
      <c r="AC60" s="66"/>
      <c r="AD60" s="67">
        <f>+IF(AC60='Tabla Valoración controles'!$D$13,'Tabla Valoración controles'!$F$13,'Tabla Valoración controles'!$F$14)</f>
        <v>0</v>
      </c>
      <c r="AE60" s="123"/>
      <c r="AF60" s="69"/>
      <c r="AG60" s="68"/>
      <c r="AH60" s="69"/>
      <c r="AI60" s="68"/>
      <c r="AJ60" s="70"/>
      <c r="AK60" s="66"/>
      <c r="AL60" s="71"/>
      <c r="AM60" s="74"/>
      <c r="AN60" s="72"/>
      <c r="AO60" s="72"/>
      <c r="AP60" s="72"/>
      <c r="AQ60" s="72"/>
      <c r="AR60" s="72"/>
      <c r="AS60" s="72"/>
      <c r="AT60" s="72"/>
      <c r="AU60" s="72"/>
      <c r="AV60" s="72"/>
      <c r="AW60" s="72"/>
      <c r="AX60" s="72"/>
      <c r="AY60" s="72"/>
      <c r="AZ60" s="72"/>
      <c r="BA60" s="72"/>
      <c r="BB60" s="72"/>
      <c r="BC60" s="121">
        <f t="shared" ref="BC60:BC62" si="38">+V60+X60+Z60</f>
        <v>0</v>
      </c>
      <c r="BD60" s="121">
        <f>+BD59*BC60</f>
        <v>0</v>
      </c>
      <c r="BE60" s="121">
        <f t="shared" si="37"/>
        <v>0.24</v>
      </c>
      <c r="BF60" s="220"/>
      <c r="BG60" s="220"/>
      <c r="BH60" s="220"/>
      <c r="BI60" s="220"/>
      <c r="BJ60" s="227"/>
      <c r="BK60" s="215"/>
      <c r="BL60" s="195"/>
      <c r="BM60" s="189"/>
      <c r="BN60" s="189"/>
      <c r="BO60" s="217"/>
      <c r="BP60" s="217"/>
      <c r="BQ60" s="189"/>
      <c r="BR60" s="189"/>
      <c r="BS60" s="195"/>
      <c r="BT60" s="195"/>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89"/>
    </row>
    <row r="61" spans="1:96" ht="17.25" customHeight="1" x14ac:dyDescent="0.2">
      <c r="A61" s="250"/>
      <c r="B61" s="253"/>
      <c r="C61" s="241"/>
      <c r="D61" s="241"/>
      <c r="E61" s="253"/>
      <c r="F61" s="253"/>
      <c r="G61" s="253"/>
      <c r="H61" s="274"/>
      <c r="I61" s="259"/>
      <c r="J61" s="262"/>
      <c r="K61" s="265"/>
      <c r="L61" s="268"/>
      <c r="M61" s="271"/>
      <c r="N61" s="265"/>
      <c r="O61" s="212"/>
      <c r="P61" s="212"/>
      <c r="Q61" s="215"/>
      <c r="R61" s="65"/>
      <c r="S61" s="51"/>
      <c r="T61" s="65">
        <f>VLOOKUP(U61,FORMULAS!$A$15:$B$18,2,0)</f>
        <v>0</v>
      </c>
      <c r="U61" s="66" t="s">
        <v>163</v>
      </c>
      <c r="V61" s="67">
        <f>+IF(U61='Tabla Valoración controles'!$D$4,'Tabla Valoración controles'!$F$4,IF('208-PLA-Ft-78 Mapa Gestión'!U61='Tabla Valoración controles'!$D$5,'Tabla Valoración controles'!$F$5,IF(U61=FORMULAS!$A$10,0,'Tabla Valoración controles'!$F$6)))</f>
        <v>0</v>
      </c>
      <c r="W61" s="66"/>
      <c r="X61" s="68">
        <f>+IF(W61='Tabla Valoración controles'!$D$7,'Tabla Valoración controles'!$F$7,IF(U61=FORMULAS!$A$10,0,'Tabla Valoración controles'!$F$8))</f>
        <v>0</v>
      </c>
      <c r="Y61" s="66"/>
      <c r="Z61" s="67">
        <f>+IF(Y61='Tabla Valoración controles'!$D$9,'Tabla Valoración controles'!$F$9,IF(U61=FORMULAS!$A$10,0,'Tabla Valoración controles'!$F$10))</f>
        <v>0</v>
      </c>
      <c r="AA61" s="66"/>
      <c r="AB61" s="67">
        <f>+IF(AA61='Tabla Valoración controles'!$D$9,'Tabla Valoración controles'!$F$9,IF(W61=FORMULAS!$A$10,0,'Tabla Valoración controles'!$F$10))</f>
        <v>0</v>
      </c>
      <c r="AC61" s="66"/>
      <c r="AD61" s="67">
        <f>+IF(AC61='Tabla Valoración controles'!$D$13,'Tabla Valoración controles'!$F$13,'Tabla Valoración controles'!$F$14)</f>
        <v>0</v>
      </c>
      <c r="AE61" s="123"/>
      <c r="AF61" s="69"/>
      <c r="AG61" s="68"/>
      <c r="AH61" s="69"/>
      <c r="AI61" s="68"/>
      <c r="AJ61" s="70"/>
      <c r="AK61" s="66"/>
      <c r="AL61" s="71"/>
      <c r="AM61" s="74"/>
      <c r="AN61" s="72"/>
      <c r="AO61" s="72"/>
      <c r="AP61" s="72"/>
      <c r="AQ61" s="72"/>
      <c r="AR61" s="72"/>
      <c r="AS61" s="72"/>
      <c r="AT61" s="72"/>
      <c r="AU61" s="72"/>
      <c r="AV61" s="72"/>
      <c r="AW61" s="72"/>
      <c r="AX61" s="72"/>
      <c r="AY61" s="72"/>
      <c r="AZ61" s="72"/>
      <c r="BA61" s="72"/>
      <c r="BB61" s="72"/>
      <c r="BC61" s="121">
        <f t="shared" si="38"/>
        <v>0</v>
      </c>
      <c r="BD61" s="121">
        <f t="shared" ref="BD61:BD62" si="39">+BD60*BC61</f>
        <v>0</v>
      </c>
      <c r="BE61" s="121">
        <f t="shared" si="37"/>
        <v>0.24</v>
      </c>
      <c r="BF61" s="220"/>
      <c r="BG61" s="220"/>
      <c r="BH61" s="220"/>
      <c r="BI61" s="220"/>
      <c r="BJ61" s="227"/>
      <c r="BK61" s="215"/>
      <c r="BL61" s="195"/>
      <c r="BM61" s="189"/>
      <c r="BN61" s="189"/>
      <c r="BO61" s="217"/>
      <c r="BP61" s="217"/>
      <c r="BQ61" s="189"/>
      <c r="BR61" s="189"/>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89"/>
    </row>
    <row r="62" spans="1:96" ht="17.25" customHeight="1" x14ac:dyDescent="0.2">
      <c r="A62" s="251"/>
      <c r="B62" s="254"/>
      <c r="C62" s="242"/>
      <c r="D62" s="242"/>
      <c r="E62" s="254"/>
      <c r="F62" s="254"/>
      <c r="G62" s="254"/>
      <c r="H62" s="275"/>
      <c r="I62" s="260"/>
      <c r="J62" s="263"/>
      <c r="K62" s="266"/>
      <c r="L62" s="269"/>
      <c r="M62" s="272"/>
      <c r="N62" s="266"/>
      <c r="O62" s="213"/>
      <c r="P62" s="213"/>
      <c r="Q62" s="216"/>
      <c r="R62" s="65"/>
      <c r="S62" s="51"/>
      <c r="T62" s="65">
        <f>VLOOKUP(U62,FORMULAS!$A$15:$B$18,2,0)</f>
        <v>0</v>
      </c>
      <c r="U62" s="66" t="s">
        <v>163</v>
      </c>
      <c r="V62" s="67">
        <f>+IF(U62='Tabla Valoración controles'!$D$4,'Tabla Valoración controles'!$F$4,IF('208-PLA-Ft-78 Mapa Gestión'!U62='Tabla Valoración controles'!$D$5,'Tabla Valoración controles'!$F$5,IF(U62=FORMULAS!$A$10,0,'Tabla Valoración controles'!$F$6)))</f>
        <v>0</v>
      </c>
      <c r="W62" s="66"/>
      <c r="X62" s="68">
        <f>+IF(W62='Tabla Valoración controles'!$D$7,'Tabla Valoración controles'!$F$7,IF(U62=FORMULAS!$A$10,0,'Tabla Valoración controles'!$F$8))</f>
        <v>0</v>
      </c>
      <c r="Y62" s="66"/>
      <c r="Z62" s="67">
        <f>+IF(Y62='Tabla Valoración controles'!$D$9,'Tabla Valoración controles'!$F$9,IF(U62=FORMULAS!$A$10,0,'Tabla Valoración controles'!$F$10))</f>
        <v>0</v>
      </c>
      <c r="AA62" s="66"/>
      <c r="AB62" s="67">
        <f>+IF(AA62='Tabla Valoración controles'!$D$9,'Tabla Valoración controles'!$F$9,IF(W62=FORMULAS!$A$10,0,'Tabla Valoración controles'!$F$10))</f>
        <v>0</v>
      </c>
      <c r="AC62" s="66"/>
      <c r="AD62" s="67">
        <f>+IF(AC62='Tabla Valoración controles'!$D$13,'Tabla Valoración controles'!$F$13,'Tabla Valoración controles'!$F$14)</f>
        <v>0</v>
      </c>
      <c r="AE62" s="123"/>
      <c r="AF62" s="69"/>
      <c r="AG62" s="68"/>
      <c r="AH62" s="69"/>
      <c r="AI62" s="68"/>
      <c r="AJ62" s="70"/>
      <c r="AK62" s="66"/>
      <c r="AL62" s="71"/>
      <c r="AM62" s="74"/>
      <c r="AN62" s="72"/>
      <c r="AO62" s="72"/>
      <c r="AP62" s="72"/>
      <c r="AQ62" s="72"/>
      <c r="AR62" s="72"/>
      <c r="AS62" s="72"/>
      <c r="AT62" s="72"/>
      <c r="AU62" s="72"/>
      <c r="AV62" s="72"/>
      <c r="AW62" s="72"/>
      <c r="AX62" s="72"/>
      <c r="AY62" s="72"/>
      <c r="AZ62" s="72"/>
      <c r="BA62" s="72"/>
      <c r="BB62" s="72"/>
      <c r="BC62" s="121">
        <f t="shared" si="38"/>
        <v>0</v>
      </c>
      <c r="BD62" s="121">
        <f t="shared" si="39"/>
        <v>0</v>
      </c>
      <c r="BE62" s="121">
        <f t="shared" si="37"/>
        <v>0.24</v>
      </c>
      <c r="BF62" s="220"/>
      <c r="BG62" s="220"/>
      <c r="BH62" s="220"/>
      <c r="BI62" s="220"/>
      <c r="BJ62" s="227"/>
      <c r="BK62" s="216"/>
      <c r="BL62" s="202"/>
      <c r="BM62" s="190"/>
      <c r="BN62" s="190"/>
      <c r="BO62" s="218"/>
      <c r="BP62" s="218"/>
      <c r="BQ62" s="190"/>
      <c r="BR62" s="190"/>
      <c r="BS62" s="202"/>
      <c r="BT62" s="202"/>
      <c r="BU62" s="202"/>
      <c r="BV62" s="202"/>
      <c r="BW62" s="202"/>
      <c r="BX62" s="202"/>
      <c r="BY62" s="202"/>
      <c r="BZ62" s="202"/>
      <c r="CA62" s="202"/>
      <c r="CB62" s="202"/>
      <c r="CC62" s="202"/>
      <c r="CD62" s="202"/>
      <c r="CE62" s="202"/>
      <c r="CF62" s="202"/>
      <c r="CG62" s="202"/>
      <c r="CH62" s="202"/>
      <c r="CI62" s="202"/>
      <c r="CJ62" s="202"/>
      <c r="CK62" s="202"/>
      <c r="CL62" s="202"/>
      <c r="CM62" s="202"/>
      <c r="CN62" s="202"/>
      <c r="CO62" s="202"/>
      <c r="CP62" s="202"/>
      <c r="CQ62" s="202"/>
      <c r="CR62" s="190"/>
    </row>
    <row r="63" spans="1:96" ht="60" customHeight="1" x14ac:dyDescent="0.2">
      <c r="A63" s="249">
        <v>10</v>
      </c>
      <c r="B63" s="252" t="s">
        <v>190</v>
      </c>
      <c r="C63" s="240" t="str">
        <f>VLOOKUP(B63,$CW$511:$CX$533,2,0)</f>
        <v>Atender, identificar, registrar, informar y direccionar a la ciudadanía sobre los trámites y servicios a los que pueden acceder, entorno a los programas que desarrolla la Caja de la Vivienda Popular, a través de los canales de atención dispuestos por la entidad, con el propósito de medir, evaluar el grado de satisfacción de los usuarios sobre los servicios prestados por la CVP y realizar el seguimiento y control en términos de oportunidad a las PQRSD que ingresan a la entidad.</v>
      </c>
      <c r="D63" s="240" t="str">
        <f>VLOOKUP(B63,FORMULAS!$A$30:$C$52,3,0)</f>
        <v>Director de Gestión Corporativa y CID</v>
      </c>
      <c r="E63" s="252" t="s">
        <v>278</v>
      </c>
      <c r="F63" s="258" t="s">
        <v>406</v>
      </c>
      <c r="G63" s="258" t="s">
        <v>407</v>
      </c>
      <c r="H63" s="196" t="s">
        <v>408</v>
      </c>
      <c r="I63" s="258" t="s">
        <v>287</v>
      </c>
      <c r="J63" s="261">
        <v>600</v>
      </c>
      <c r="K63" s="264" t="str">
        <f>+IF(L63=FORMULAS!$N$2,FORMULAS!$O$2,IF('208-PLA-Ft-78 Mapa Gestión'!L63:L68=FORMULAS!$N$3,FORMULAS!$O$3,IF('208-PLA-Ft-78 Mapa Gestión'!L63:L68=FORMULAS!$N$4,FORMULAS!$O$4,IF('208-PLA-Ft-78 Mapa Gestión'!L63:L68=FORMULAS!$N$5,FORMULAS!$O$5,IF('208-PLA-Ft-78 Mapa Gestión'!L63:L68=FORMULAS!$N$6,FORMULAS!$O$6)))))</f>
        <v>Alta</v>
      </c>
      <c r="L63" s="267">
        <f>+IF(J63&lt;=FORMULAS!$M$2,FORMULAS!$N$2,IF('208-PLA-Ft-78 Mapa Gestión'!J63&lt;=FORMULAS!$M$3,FORMULAS!$N$3,IF('208-PLA-Ft-78 Mapa Gestión'!J63&lt;=FORMULAS!$M$4,FORMULAS!$N$4,IF('208-PLA-Ft-78 Mapa Gestión'!J63&lt;=FORMULAS!$M$5,FORMULAS!$N$5,FORMULAS!$N$6))))</f>
        <v>0.8</v>
      </c>
      <c r="M63" s="270" t="s">
        <v>93</v>
      </c>
      <c r="N63" s="264" t="str">
        <f>+IF(M63=FORMULAS!$H$2,FORMULAS!$I$2,IF('208-PLA-Ft-78 Mapa Gestión'!M63:M68=FORMULAS!$H$3,FORMULAS!$I$3,IF('208-PLA-Ft-78 Mapa Gestión'!M63:M68=FORMULAS!$H$4,FORMULAS!$I$4,IF('208-PLA-Ft-78 Mapa Gestión'!M63:M68=FORMULAS!$H$5,FORMULAS!$I$5,IF('208-PLA-Ft-78 Mapa Gestión'!M63:M68=FORMULAS!$H$6,FORMULAS!$I$6,IF('208-PLA-Ft-78 Mapa Gestión'!M63:M68=FORMULAS!$H$7,FORMULAS!$I$7,IF('208-PLA-Ft-78 Mapa Gestión'!M63:M68=FORMULAS!$H$8,FORMULAS!$I$8,IF('208-PLA-Ft-78 Mapa Gestión'!M63:M68=FORMULAS!$H$9,FORMULAS!$I$9,IF('208-PLA-Ft-78 Mapa Gestión'!M63:M68=FORMULAS!$H$10,FORMULAS!$I$10,IF('208-PLA-Ft-78 Mapa Gestión'!M63:M68=FORMULAS!$H$11,FORMULAS!$I$11))))))))))</f>
        <v>Moderado</v>
      </c>
      <c r="O63" s="211">
        <f>VLOOKUP(N63,FORMULAS!$I$1:$J$6,2,0)</f>
        <v>0.6</v>
      </c>
      <c r="P63" s="211" t="str">
        <f t="shared" ref="P63" si="40">CONCATENATE(N63,K63)</f>
        <v>ModeradoAlta</v>
      </c>
      <c r="Q63" s="214" t="str">
        <f>VLOOKUP(P63,FORMULAS!$K$17:$L$42,2,0)</f>
        <v>Alto</v>
      </c>
      <c r="R63" s="65">
        <v>1</v>
      </c>
      <c r="S63" s="51" t="s">
        <v>409</v>
      </c>
      <c r="T63" s="65" t="str">
        <f>VLOOKUP(U63,FORMULAS!$A$15:$B$18,2,0)</f>
        <v>Probabilidad</v>
      </c>
      <c r="U63" s="66" t="s">
        <v>13</v>
      </c>
      <c r="V63" s="67">
        <f>+IF(U63='Tabla Valoración controles'!$D$4,'Tabla Valoración controles'!$F$4,IF('208-PLA-Ft-78 Mapa Gestión'!U63='Tabla Valoración controles'!$D$5,'Tabla Valoración controles'!$F$5,IF(U63=FORMULAS!$A$10,0,'Tabla Valoración controles'!$F$6)))</f>
        <v>0.25</v>
      </c>
      <c r="W63" s="66" t="s">
        <v>8</v>
      </c>
      <c r="X63" s="68">
        <f>+IF(W63='Tabla Valoración controles'!$D$7,'Tabla Valoración controles'!$F$7,IF(U63=FORMULAS!$A$10,0,'Tabla Valoración controles'!$F$8))</f>
        <v>0.15</v>
      </c>
      <c r="Y63" s="66" t="s">
        <v>19</v>
      </c>
      <c r="Z63" s="67">
        <f>+IF(Y63='Tabla Valoración controles'!$D$9,'Tabla Valoración controles'!$F$9,IF(U63=FORMULAS!$A$10,0,'Tabla Valoración controles'!$F$10))</f>
        <v>0</v>
      </c>
      <c r="AA63" s="66" t="s">
        <v>21</v>
      </c>
      <c r="AB63" s="67">
        <f>+IF(AA63='Tabla Valoración controles'!$D$9,'Tabla Valoración controles'!$F$9,IF(W63=FORMULAS!$A$10,0,'Tabla Valoración controles'!$F$10))</f>
        <v>0</v>
      </c>
      <c r="AC63" s="66" t="s">
        <v>102</v>
      </c>
      <c r="AD63" s="67">
        <f>+IF(AC63='Tabla Valoración controles'!$D$13,'Tabla Valoración controles'!$F$13,'Tabla Valoración controles'!$F$14)</f>
        <v>0</v>
      </c>
      <c r="AE63" s="123"/>
      <c r="AF63" s="69"/>
      <c r="AG63" s="68"/>
      <c r="AH63" s="69"/>
      <c r="AI63" s="68"/>
      <c r="AJ63" s="70"/>
      <c r="AK63" s="66"/>
      <c r="AL63" s="71"/>
      <c r="AM63" s="74"/>
      <c r="AN63" s="72"/>
      <c r="AO63" s="72"/>
      <c r="AP63" s="72"/>
      <c r="AQ63" s="72"/>
      <c r="AR63" s="72"/>
      <c r="AS63" s="72"/>
      <c r="AT63" s="72"/>
      <c r="AU63" s="72"/>
      <c r="AV63" s="72"/>
      <c r="AW63" s="72"/>
      <c r="AX63" s="72"/>
      <c r="AY63" s="72"/>
      <c r="AZ63" s="72"/>
      <c r="BA63" s="72"/>
      <c r="BB63" s="72"/>
      <c r="BC63" s="121">
        <f t="shared" si="16"/>
        <v>0.4</v>
      </c>
      <c r="BD63" s="121">
        <f>+IF(T63=FORMULAS!$A$8,'208-PLA-Ft-78 Mapa Gestión'!BC63*'208-PLA-Ft-78 Mapa Gestión'!L63:L68,'208-PLA-Ft-78 Mapa Gestión'!BC63*'208-PLA-Ft-78 Mapa Gestión'!O63:O68)</f>
        <v>0.32000000000000006</v>
      </c>
      <c r="BE63" s="121">
        <f>+IF(T63=FORMULAS!$A$8,'208-PLA-Ft-78 Mapa Gestión'!L63:L68-'208-PLA-Ft-78 Mapa Gestión'!BD63,0)</f>
        <v>0.48</v>
      </c>
      <c r="BF63" s="219">
        <f t="shared" ref="BF63" si="41">+BE68</f>
        <v>0.48</v>
      </c>
      <c r="BG63" s="219" t="str">
        <f>+IF(BF63&lt;=FORMULAS!$N$2,FORMULAS!$O$2,IF(BF63&lt;=FORMULAS!$N$3,FORMULAS!$O$3,IF(BF63&lt;=FORMULAS!$N$4,FORMULAS!$O$4,IF(BF63&lt;=FORMULAS!$N$5,FORMULAS!$O$5,FORMULAS!O60))))</f>
        <v>Media</v>
      </c>
      <c r="BH63" s="219" t="str">
        <f>+IF(T63=FORMULAS!$A$9,BE68,'208-PLA-Ft-78 Mapa Gestión'!N63:N68)</f>
        <v>Moderado</v>
      </c>
      <c r="BI63" s="219">
        <f>+IF(T63=FORMULAS!B63,'208-PLA-Ft-78 Mapa Gestión'!BE68,'208-PLA-Ft-78 Mapa Gestión'!O63:O68)</f>
        <v>0.6</v>
      </c>
      <c r="BJ63" s="227" t="str">
        <f t="shared" ref="BJ63" si="42">CONCATENATE(BH63,BG63)</f>
        <v>ModeradoMedia</v>
      </c>
      <c r="BK63" s="243" t="str">
        <f>VLOOKUP(BJ63,FORMULAS!$K$17:$L$42,2,0)</f>
        <v>Moderado</v>
      </c>
      <c r="BL63" s="194" t="s">
        <v>170</v>
      </c>
      <c r="BM63" s="188" t="s">
        <v>410</v>
      </c>
      <c r="BN63" s="188" t="s">
        <v>334</v>
      </c>
      <c r="BO63" s="203">
        <v>44562</v>
      </c>
      <c r="BP63" s="203">
        <v>44926</v>
      </c>
      <c r="BQ63" s="188" t="s">
        <v>657</v>
      </c>
      <c r="BR63" s="188" t="s">
        <v>411</v>
      </c>
      <c r="BS63" s="194" t="s">
        <v>253</v>
      </c>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row>
    <row r="64" spans="1:96" ht="17.25" customHeight="1" x14ac:dyDescent="0.2">
      <c r="A64" s="250"/>
      <c r="B64" s="253"/>
      <c r="C64" s="241"/>
      <c r="D64" s="241"/>
      <c r="E64" s="253"/>
      <c r="F64" s="259"/>
      <c r="G64" s="259"/>
      <c r="H64" s="197"/>
      <c r="I64" s="259"/>
      <c r="J64" s="262"/>
      <c r="K64" s="265"/>
      <c r="L64" s="268"/>
      <c r="M64" s="271"/>
      <c r="N64" s="265"/>
      <c r="O64" s="212"/>
      <c r="P64" s="212"/>
      <c r="Q64" s="215"/>
      <c r="R64" s="65"/>
      <c r="S64" s="51"/>
      <c r="T64" s="65">
        <f>VLOOKUP(U64,FORMULAS!$A$15:$B$18,2,0)</f>
        <v>0</v>
      </c>
      <c r="U64" s="66" t="s">
        <v>163</v>
      </c>
      <c r="V64" s="67">
        <f>+IF(U64='Tabla Valoración controles'!$D$4,'Tabla Valoración controles'!$F$4,IF('208-PLA-Ft-78 Mapa Gestión'!U64='Tabla Valoración controles'!$D$5,'Tabla Valoración controles'!$F$5,IF(U64=FORMULAS!$A$10,0,'Tabla Valoración controles'!$F$6)))</f>
        <v>0</v>
      </c>
      <c r="W64" s="66"/>
      <c r="X64" s="68">
        <f>+IF(W64='Tabla Valoración controles'!$D$7,'Tabla Valoración controles'!$F$7,IF(U64=FORMULAS!$A$10,0,'Tabla Valoración controles'!$F$8))</f>
        <v>0</v>
      </c>
      <c r="Y64" s="66"/>
      <c r="Z64" s="67">
        <f>+IF(Y64='Tabla Valoración controles'!$D$9,'Tabla Valoración controles'!$F$9,IF(U64=FORMULAS!$A$10,0,'Tabla Valoración controles'!$F$10))</f>
        <v>0</v>
      </c>
      <c r="AA64" s="66"/>
      <c r="AB64" s="67">
        <f>+IF(AA64='Tabla Valoración controles'!$D$9,'Tabla Valoración controles'!$F$9,IF(W64=FORMULAS!$A$10,0,'Tabla Valoración controles'!$F$10))</f>
        <v>0</v>
      </c>
      <c r="AC64" s="66"/>
      <c r="AD64" s="67">
        <f>+IF(AC64='Tabla Valoración controles'!$D$13,'Tabla Valoración controles'!$F$13,'Tabla Valoración controles'!$F$14)</f>
        <v>0</v>
      </c>
      <c r="AE64" s="123"/>
      <c r="AF64" s="69"/>
      <c r="AG64" s="68"/>
      <c r="AH64" s="69"/>
      <c r="AI64" s="68"/>
      <c r="AJ64" s="70"/>
      <c r="AK64" s="66"/>
      <c r="AL64" s="71"/>
      <c r="AM64" s="74"/>
      <c r="AN64" s="72"/>
      <c r="AO64" s="72"/>
      <c r="AP64" s="72"/>
      <c r="AQ64" s="72"/>
      <c r="AR64" s="72"/>
      <c r="AS64" s="72"/>
      <c r="AT64" s="72"/>
      <c r="AU64" s="72"/>
      <c r="AV64" s="72"/>
      <c r="AW64" s="72"/>
      <c r="AX64" s="72"/>
      <c r="AY64" s="72"/>
      <c r="AZ64" s="72"/>
      <c r="BA64" s="72"/>
      <c r="BB64" s="72"/>
      <c r="BC64" s="121">
        <f t="shared" si="16"/>
        <v>0</v>
      </c>
      <c r="BD64" s="121">
        <f t="shared" ref="BD64" si="43">+BC64*BE63</f>
        <v>0</v>
      </c>
      <c r="BE64" s="121">
        <f t="shared" ref="BE64" si="44">+BE63-BD64</f>
        <v>0.48</v>
      </c>
      <c r="BF64" s="220"/>
      <c r="BG64" s="220"/>
      <c r="BH64" s="220"/>
      <c r="BI64" s="220"/>
      <c r="BJ64" s="227"/>
      <c r="BK64" s="244"/>
      <c r="BL64" s="195"/>
      <c r="BM64" s="189"/>
      <c r="BN64" s="189"/>
      <c r="BO64" s="189"/>
      <c r="BP64" s="189"/>
      <c r="BQ64" s="189"/>
      <c r="BR64" s="189"/>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row>
    <row r="65" spans="1:96" ht="17.25" customHeight="1" x14ac:dyDescent="0.2">
      <c r="A65" s="250"/>
      <c r="B65" s="253"/>
      <c r="C65" s="241"/>
      <c r="D65" s="241"/>
      <c r="E65" s="253"/>
      <c r="F65" s="259"/>
      <c r="G65" s="259"/>
      <c r="H65" s="197"/>
      <c r="I65" s="259"/>
      <c r="J65" s="262"/>
      <c r="K65" s="265"/>
      <c r="L65" s="268"/>
      <c r="M65" s="271"/>
      <c r="N65" s="265"/>
      <c r="O65" s="212"/>
      <c r="P65" s="212"/>
      <c r="Q65" s="215"/>
      <c r="R65" s="65"/>
      <c r="S65" s="51"/>
      <c r="T65" s="65">
        <f>VLOOKUP(U65,FORMULAS!$A$15:$B$18,2,0)</f>
        <v>0</v>
      </c>
      <c r="U65" s="66" t="s">
        <v>163</v>
      </c>
      <c r="V65" s="67">
        <f>+IF(U65='Tabla Valoración controles'!$D$4,'Tabla Valoración controles'!$F$4,IF('208-PLA-Ft-78 Mapa Gestión'!U65='Tabla Valoración controles'!$D$5,'Tabla Valoración controles'!$F$5,IF(U65=FORMULAS!$A$10,0,'Tabla Valoración controles'!$F$6)))</f>
        <v>0</v>
      </c>
      <c r="W65" s="66"/>
      <c r="X65" s="68">
        <f>+IF(W65='Tabla Valoración controles'!$D$7,'Tabla Valoración controles'!$F$7,IF(U65=FORMULAS!$A$10,0,'Tabla Valoración controles'!$F$8))</f>
        <v>0</v>
      </c>
      <c r="Y65" s="66"/>
      <c r="Z65" s="67">
        <f>+IF(Y65='Tabla Valoración controles'!$D$9,'Tabla Valoración controles'!$F$9,IF(U65=FORMULAS!$A$10,0,'Tabla Valoración controles'!$F$10))</f>
        <v>0</v>
      </c>
      <c r="AA65" s="66"/>
      <c r="AB65" s="67">
        <f>+IF(AA65='Tabla Valoración controles'!$D$9,'Tabla Valoración controles'!$F$9,IF(W65=FORMULAS!$A$10,0,'Tabla Valoración controles'!$F$10))</f>
        <v>0</v>
      </c>
      <c r="AC65" s="66"/>
      <c r="AD65" s="67">
        <f>+IF(AC65='Tabla Valoración controles'!$D$13,'Tabla Valoración controles'!$F$13,'Tabla Valoración controles'!$F$14)</f>
        <v>0</v>
      </c>
      <c r="AE65" s="123"/>
      <c r="AF65" s="69"/>
      <c r="AG65" s="68"/>
      <c r="AH65" s="69"/>
      <c r="AI65" s="68"/>
      <c r="AJ65" s="70"/>
      <c r="AK65" s="66"/>
      <c r="AL65" s="71"/>
      <c r="AM65" s="74"/>
      <c r="AN65" s="72"/>
      <c r="AO65" s="72"/>
      <c r="AP65" s="72"/>
      <c r="AQ65" s="72"/>
      <c r="AR65" s="72"/>
      <c r="AS65" s="72"/>
      <c r="AT65" s="72"/>
      <c r="AU65" s="72"/>
      <c r="AV65" s="72"/>
      <c r="AW65" s="72"/>
      <c r="AX65" s="72"/>
      <c r="AY65" s="72"/>
      <c r="AZ65" s="72"/>
      <c r="BA65" s="72"/>
      <c r="BB65" s="72"/>
      <c r="BC65" s="121">
        <f t="shared" si="16"/>
        <v>0</v>
      </c>
      <c r="BD65" s="121">
        <f t="shared" ref="BD65:BD68" si="45">+BD64*BC65</f>
        <v>0</v>
      </c>
      <c r="BE65" s="121">
        <f t="shared" si="14"/>
        <v>0.48</v>
      </c>
      <c r="BF65" s="220"/>
      <c r="BG65" s="220"/>
      <c r="BH65" s="220"/>
      <c r="BI65" s="220"/>
      <c r="BJ65" s="227"/>
      <c r="BK65" s="244"/>
      <c r="BL65" s="195"/>
      <c r="BM65" s="189"/>
      <c r="BN65" s="189"/>
      <c r="BO65" s="189"/>
      <c r="BP65" s="189"/>
      <c r="BQ65" s="189"/>
      <c r="BR65" s="189"/>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row>
    <row r="66" spans="1:96" ht="17.25" customHeight="1" x14ac:dyDescent="0.2">
      <c r="A66" s="250"/>
      <c r="B66" s="253"/>
      <c r="C66" s="241"/>
      <c r="D66" s="241"/>
      <c r="E66" s="253"/>
      <c r="F66" s="259"/>
      <c r="G66" s="259"/>
      <c r="H66" s="197"/>
      <c r="I66" s="259"/>
      <c r="J66" s="262"/>
      <c r="K66" s="265"/>
      <c r="L66" s="268"/>
      <c r="M66" s="271"/>
      <c r="N66" s="265"/>
      <c r="O66" s="212"/>
      <c r="P66" s="212"/>
      <c r="Q66" s="215"/>
      <c r="R66" s="65"/>
      <c r="S66" s="51"/>
      <c r="T66" s="65">
        <f>VLOOKUP(U66,FORMULAS!$A$15:$B$18,2,0)</f>
        <v>0</v>
      </c>
      <c r="U66" s="66" t="s">
        <v>163</v>
      </c>
      <c r="V66" s="67">
        <f>+IF(U66='Tabla Valoración controles'!$D$4,'Tabla Valoración controles'!$F$4,IF('208-PLA-Ft-78 Mapa Gestión'!U66='Tabla Valoración controles'!$D$5,'Tabla Valoración controles'!$F$5,IF(U66=FORMULAS!$A$10,0,'Tabla Valoración controles'!$F$6)))</f>
        <v>0</v>
      </c>
      <c r="W66" s="66"/>
      <c r="X66" s="68">
        <f>+IF(W66='Tabla Valoración controles'!$D$7,'Tabla Valoración controles'!$F$7,IF(U66=FORMULAS!$A$10,0,'Tabla Valoración controles'!$F$8))</f>
        <v>0</v>
      </c>
      <c r="Y66" s="66"/>
      <c r="Z66" s="67">
        <f>+IF(Y66='Tabla Valoración controles'!$D$9,'Tabla Valoración controles'!$F$9,IF(U66=FORMULAS!$A$10,0,'Tabla Valoración controles'!$F$10))</f>
        <v>0</v>
      </c>
      <c r="AA66" s="66"/>
      <c r="AB66" s="67">
        <f>+IF(AA66='Tabla Valoración controles'!$D$9,'Tabla Valoración controles'!$F$9,IF(W66=FORMULAS!$A$10,0,'Tabla Valoración controles'!$F$10))</f>
        <v>0</v>
      </c>
      <c r="AC66" s="66"/>
      <c r="AD66" s="67">
        <f>+IF(AC66='Tabla Valoración controles'!$D$13,'Tabla Valoración controles'!$F$13,'Tabla Valoración controles'!$F$14)</f>
        <v>0</v>
      </c>
      <c r="AE66" s="123"/>
      <c r="AF66" s="69"/>
      <c r="AG66" s="68"/>
      <c r="AH66" s="69"/>
      <c r="AI66" s="68"/>
      <c r="AJ66" s="70"/>
      <c r="AK66" s="66"/>
      <c r="AL66" s="71"/>
      <c r="AM66" s="74"/>
      <c r="AN66" s="72"/>
      <c r="AO66" s="72"/>
      <c r="AP66" s="72"/>
      <c r="AQ66" s="72"/>
      <c r="AR66" s="72"/>
      <c r="AS66" s="72"/>
      <c r="AT66" s="72"/>
      <c r="AU66" s="72"/>
      <c r="AV66" s="72"/>
      <c r="AW66" s="72"/>
      <c r="AX66" s="72"/>
      <c r="AY66" s="72"/>
      <c r="AZ66" s="72"/>
      <c r="BA66" s="72"/>
      <c r="BB66" s="72"/>
      <c r="BC66" s="121">
        <f t="shared" si="16"/>
        <v>0</v>
      </c>
      <c r="BD66" s="121">
        <f t="shared" si="45"/>
        <v>0</v>
      </c>
      <c r="BE66" s="121">
        <f t="shared" si="14"/>
        <v>0.48</v>
      </c>
      <c r="BF66" s="220"/>
      <c r="BG66" s="220"/>
      <c r="BH66" s="220"/>
      <c r="BI66" s="220"/>
      <c r="BJ66" s="227"/>
      <c r="BK66" s="244"/>
      <c r="BL66" s="195"/>
      <c r="BM66" s="189"/>
      <c r="BN66" s="189"/>
      <c r="BO66" s="189"/>
      <c r="BP66" s="189"/>
      <c r="BQ66" s="189"/>
      <c r="BR66" s="189"/>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row>
    <row r="67" spans="1:96" ht="17.25" customHeight="1" x14ac:dyDescent="0.2">
      <c r="A67" s="250"/>
      <c r="B67" s="253"/>
      <c r="C67" s="241"/>
      <c r="D67" s="241"/>
      <c r="E67" s="253"/>
      <c r="F67" s="259"/>
      <c r="G67" s="259"/>
      <c r="H67" s="197"/>
      <c r="I67" s="259"/>
      <c r="J67" s="262"/>
      <c r="K67" s="265"/>
      <c r="L67" s="268"/>
      <c r="M67" s="271"/>
      <c r="N67" s="265"/>
      <c r="O67" s="212"/>
      <c r="P67" s="212"/>
      <c r="Q67" s="215"/>
      <c r="R67" s="65"/>
      <c r="S67" s="51"/>
      <c r="T67" s="65">
        <f>VLOOKUP(U67,FORMULAS!$A$15:$B$18,2,0)</f>
        <v>0</v>
      </c>
      <c r="U67" s="66" t="s">
        <v>163</v>
      </c>
      <c r="V67" s="67">
        <f>+IF(U67='Tabla Valoración controles'!$D$4,'Tabla Valoración controles'!$F$4,IF('208-PLA-Ft-78 Mapa Gestión'!U67='Tabla Valoración controles'!$D$5,'Tabla Valoración controles'!$F$5,IF(U67=FORMULAS!$A$10,0,'Tabla Valoración controles'!$F$6)))</f>
        <v>0</v>
      </c>
      <c r="W67" s="66"/>
      <c r="X67" s="68">
        <f>+IF(W67='Tabla Valoración controles'!$D$7,'Tabla Valoración controles'!$F$7,IF(U67=FORMULAS!$A$10,0,'Tabla Valoración controles'!$F$8))</f>
        <v>0</v>
      </c>
      <c r="Y67" s="66"/>
      <c r="Z67" s="67">
        <f>+IF(Y67='Tabla Valoración controles'!$D$9,'Tabla Valoración controles'!$F$9,IF(U67=FORMULAS!$A$10,0,'Tabla Valoración controles'!$F$10))</f>
        <v>0</v>
      </c>
      <c r="AA67" s="66"/>
      <c r="AB67" s="67">
        <f>+IF(AA67='Tabla Valoración controles'!$D$9,'Tabla Valoración controles'!$F$9,IF(W67=FORMULAS!$A$10,0,'Tabla Valoración controles'!$F$10))</f>
        <v>0</v>
      </c>
      <c r="AC67" s="66"/>
      <c r="AD67" s="67">
        <f>+IF(AC67='Tabla Valoración controles'!$D$13,'Tabla Valoración controles'!$F$13,'Tabla Valoración controles'!$F$14)</f>
        <v>0</v>
      </c>
      <c r="AE67" s="123"/>
      <c r="AF67" s="69"/>
      <c r="AG67" s="68"/>
      <c r="AH67" s="69"/>
      <c r="AI67" s="68"/>
      <c r="AJ67" s="70"/>
      <c r="AK67" s="66"/>
      <c r="AL67" s="71"/>
      <c r="AM67" s="74"/>
      <c r="AN67" s="72"/>
      <c r="AO67" s="72"/>
      <c r="AP67" s="72"/>
      <c r="AQ67" s="72"/>
      <c r="AR67" s="72"/>
      <c r="AS67" s="72"/>
      <c r="AT67" s="72"/>
      <c r="AU67" s="72"/>
      <c r="AV67" s="72"/>
      <c r="AW67" s="72"/>
      <c r="AX67" s="72"/>
      <c r="AY67" s="72"/>
      <c r="AZ67" s="72"/>
      <c r="BA67" s="72"/>
      <c r="BB67" s="72"/>
      <c r="BC67" s="121">
        <f t="shared" si="16"/>
        <v>0</v>
      </c>
      <c r="BD67" s="121">
        <f t="shared" si="45"/>
        <v>0</v>
      </c>
      <c r="BE67" s="121">
        <f t="shared" si="14"/>
        <v>0.48</v>
      </c>
      <c r="BF67" s="220"/>
      <c r="BG67" s="220"/>
      <c r="BH67" s="220"/>
      <c r="BI67" s="220"/>
      <c r="BJ67" s="227"/>
      <c r="BK67" s="244"/>
      <c r="BL67" s="195"/>
      <c r="BM67" s="189"/>
      <c r="BN67" s="189"/>
      <c r="BO67" s="189"/>
      <c r="BP67" s="189"/>
      <c r="BQ67" s="189"/>
      <c r="BR67" s="189"/>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row>
    <row r="68" spans="1:96" ht="17.25" customHeight="1" x14ac:dyDescent="0.2">
      <c r="A68" s="251"/>
      <c r="B68" s="254"/>
      <c r="C68" s="242"/>
      <c r="D68" s="242"/>
      <c r="E68" s="254"/>
      <c r="F68" s="260"/>
      <c r="G68" s="260"/>
      <c r="H68" s="198"/>
      <c r="I68" s="260"/>
      <c r="J68" s="263"/>
      <c r="K68" s="266"/>
      <c r="L68" s="269"/>
      <c r="M68" s="272"/>
      <c r="N68" s="266"/>
      <c r="O68" s="213"/>
      <c r="P68" s="213"/>
      <c r="Q68" s="216"/>
      <c r="R68" s="65"/>
      <c r="S68" s="51"/>
      <c r="T68" s="65">
        <f>VLOOKUP(U68,FORMULAS!$A$15:$B$18,2,0)</f>
        <v>0</v>
      </c>
      <c r="U68" s="66" t="s">
        <v>163</v>
      </c>
      <c r="V68" s="67">
        <f>+IF(U68='Tabla Valoración controles'!$D$4,'Tabla Valoración controles'!$F$4,IF('208-PLA-Ft-78 Mapa Gestión'!U68='Tabla Valoración controles'!$D$5,'Tabla Valoración controles'!$F$5,IF(U68=FORMULAS!$A$10,0,'Tabla Valoración controles'!$F$6)))</f>
        <v>0</v>
      </c>
      <c r="W68" s="66"/>
      <c r="X68" s="68">
        <f>+IF(W68='Tabla Valoración controles'!$D$7,'Tabla Valoración controles'!$F$7,IF(U68=FORMULAS!$A$10,0,'Tabla Valoración controles'!$F$8))</f>
        <v>0</v>
      </c>
      <c r="Y68" s="66"/>
      <c r="Z68" s="67">
        <f>+IF(Y68='Tabla Valoración controles'!$D$9,'Tabla Valoración controles'!$F$9,IF(U68=FORMULAS!$A$10,0,'Tabla Valoración controles'!$F$10))</f>
        <v>0</v>
      </c>
      <c r="AA68" s="66"/>
      <c r="AB68" s="67">
        <f>+IF(AA68='Tabla Valoración controles'!$D$9,'Tabla Valoración controles'!$F$9,IF(W68=FORMULAS!$A$10,0,'Tabla Valoración controles'!$F$10))</f>
        <v>0</v>
      </c>
      <c r="AC68" s="66"/>
      <c r="AD68" s="67">
        <f>+IF(AC68='Tabla Valoración controles'!$D$13,'Tabla Valoración controles'!$F$13,'Tabla Valoración controles'!$F$14)</f>
        <v>0</v>
      </c>
      <c r="AE68" s="123"/>
      <c r="AF68" s="69"/>
      <c r="AG68" s="68"/>
      <c r="AH68" s="69"/>
      <c r="AI68" s="68"/>
      <c r="AJ68" s="70"/>
      <c r="AK68" s="66"/>
      <c r="AL68" s="71"/>
      <c r="AM68" s="74"/>
      <c r="AN68" s="72"/>
      <c r="AO68" s="72"/>
      <c r="AP68" s="72"/>
      <c r="AQ68" s="72"/>
      <c r="AR68" s="72"/>
      <c r="AS68" s="72"/>
      <c r="AT68" s="72"/>
      <c r="AU68" s="72"/>
      <c r="AV68" s="72"/>
      <c r="AW68" s="72"/>
      <c r="AX68" s="72"/>
      <c r="AY68" s="72"/>
      <c r="AZ68" s="72"/>
      <c r="BA68" s="72"/>
      <c r="BB68" s="72"/>
      <c r="BC68" s="121">
        <f t="shared" si="16"/>
        <v>0</v>
      </c>
      <c r="BD68" s="121">
        <f t="shared" si="45"/>
        <v>0</v>
      </c>
      <c r="BE68" s="121">
        <f t="shared" si="14"/>
        <v>0.48</v>
      </c>
      <c r="BF68" s="220"/>
      <c r="BG68" s="220"/>
      <c r="BH68" s="220"/>
      <c r="BI68" s="220"/>
      <c r="BJ68" s="227"/>
      <c r="BK68" s="245"/>
      <c r="BL68" s="202"/>
      <c r="BM68" s="190"/>
      <c r="BN68" s="190"/>
      <c r="BO68" s="190"/>
      <c r="BP68" s="190"/>
      <c r="BQ68" s="190"/>
      <c r="BR68" s="190"/>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s="202"/>
      <c r="CR68" s="202"/>
    </row>
    <row r="69" spans="1:96" ht="65.25" x14ac:dyDescent="0.2">
      <c r="A69" s="249">
        <v>11</v>
      </c>
      <c r="B69" s="252" t="s">
        <v>200</v>
      </c>
      <c r="C69" s="240" t="str">
        <f>VLOOKUP(B69,$CW$511:$CX$533,2,0)</f>
        <v>Coordinar la adquisición de los bienes y servicios de la Caja de la Vivienda Popular, según la normatividad legal vigente en los temas referentes a contratación estatal, atendiendo principios de transparencia, economía y responsabilidad, con el fin de lograr la satisfacción de las necesidades de funcionamiento y operatividad de la entidad que coadyuven al desarrollo de la misionalidad de la misma.</v>
      </c>
      <c r="D69" s="240" t="str">
        <f>VLOOKUP(B69,FORMULAS!$A$30:$C$52,3,0)</f>
        <v>Director de Gestión Corporativa y CID</v>
      </c>
      <c r="E69" s="252" t="s">
        <v>115</v>
      </c>
      <c r="F69" s="258" t="s">
        <v>337</v>
      </c>
      <c r="G69" s="258" t="s">
        <v>338</v>
      </c>
      <c r="H69" s="196" t="s">
        <v>339</v>
      </c>
      <c r="I69" s="258" t="s">
        <v>279</v>
      </c>
      <c r="J69" s="261">
        <v>450</v>
      </c>
      <c r="K69" s="264" t="str">
        <f>+IF(L69=FORMULAS!$N$2,FORMULAS!$O$2,IF('208-PLA-Ft-78 Mapa Gestión'!L69:L74=FORMULAS!$N$3,FORMULAS!$O$3,IF('208-PLA-Ft-78 Mapa Gestión'!L69:L74=FORMULAS!$N$4,FORMULAS!$O$4,IF('208-PLA-Ft-78 Mapa Gestión'!L69:L74=FORMULAS!$N$5,FORMULAS!$O$5,IF('208-PLA-Ft-78 Mapa Gestión'!L69:L74=FORMULAS!$N$6,FORMULAS!$O$6)))))</f>
        <v>Media</v>
      </c>
      <c r="L69" s="267">
        <f>+IF(J69&lt;=FORMULAS!$M$2,FORMULAS!$N$2,IF('208-PLA-Ft-78 Mapa Gestión'!J69&lt;=FORMULAS!$M$3,FORMULAS!$N$3,IF('208-PLA-Ft-78 Mapa Gestión'!J69&lt;=FORMULAS!$M$4,FORMULAS!$N$4,IF('208-PLA-Ft-78 Mapa Gestión'!J69&lt;=FORMULAS!$M$5,FORMULAS!$N$5,FORMULAS!$N$6))))</f>
        <v>0.6</v>
      </c>
      <c r="M69" s="270" t="s">
        <v>281</v>
      </c>
      <c r="N69" s="264" t="str">
        <f>+IF(M69=FORMULAS!$H$2,FORMULAS!$I$2,IF('208-PLA-Ft-78 Mapa Gestión'!M69:M74=FORMULAS!$H$3,FORMULAS!$I$3,IF('208-PLA-Ft-78 Mapa Gestión'!M69:M74=FORMULAS!$H$4,FORMULAS!$I$4,IF('208-PLA-Ft-78 Mapa Gestión'!M69:M74=FORMULAS!$H$5,FORMULAS!$I$5,IF('208-PLA-Ft-78 Mapa Gestión'!M69:M74=FORMULAS!$H$6,FORMULAS!$I$6,IF('208-PLA-Ft-78 Mapa Gestión'!M69:M74=FORMULAS!$H$7,FORMULAS!$I$7,IF('208-PLA-Ft-78 Mapa Gestión'!M69:M74=FORMULAS!$H$8,FORMULAS!$I$8,IF('208-PLA-Ft-78 Mapa Gestión'!M69:M74=FORMULAS!$H$9,FORMULAS!$I$9,IF('208-PLA-Ft-78 Mapa Gestión'!M69:M74=FORMULAS!$H$10,FORMULAS!$I$10,IF('208-PLA-Ft-78 Mapa Gestión'!M69:M74=FORMULAS!$H$11,FORMULAS!$I$11))))))))))</f>
        <v>Menor</v>
      </c>
      <c r="O69" s="211">
        <f>VLOOKUP(N69,FORMULAS!$I$1:$J$6,2,0)</f>
        <v>0.4</v>
      </c>
      <c r="P69" s="211" t="str">
        <f t="shared" ref="P69" si="46">CONCATENATE(N69,K69)</f>
        <v>MenorMedia</v>
      </c>
      <c r="Q69" s="214" t="str">
        <f>VLOOKUP(P69,FORMULAS!$K$17:$L$42,2,0)</f>
        <v>Moderado</v>
      </c>
      <c r="R69" s="125">
        <v>1</v>
      </c>
      <c r="S69" s="51" t="s">
        <v>340</v>
      </c>
      <c r="T69" s="65" t="str">
        <f>VLOOKUP(U69,FORMULAS!$A$15:$B$18,2,0)</f>
        <v>Probabilidad</v>
      </c>
      <c r="U69" s="66" t="s">
        <v>13</v>
      </c>
      <c r="V69" s="67">
        <f>+IF(U69='Tabla Valoración controles'!$D$4,'Tabla Valoración controles'!$F$4,IF('208-PLA-Ft-78 Mapa Gestión'!U69='Tabla Valoración controles'!$D$5,'Tabla Valoración controles'!$F$5,IF(U69=FORMULAS!$A$10,0,'Tabla Valoración controles'!$F$6)))</f>
        <v>0.25</v>
      </c>
      <c r="W69" s="66" t="s">
        <v>8</v>
      </c>
      <c r="X69" s="68">
        <f>+IF(W69='Tabla Valoración controles'!$D$7,'Tabla Valoración controles'!$F$7,IF(U69=FORMULAS!$A$10,0,'Tabla Valoración controles'!$F$8))</f>
        <v>0.15</v>
      </c>
      <c r="Y69" s="66" t="s">
        <v>18</v>
      </c>
      <c r="Z69" s="67">
        <f>+IF(Y69='Tabla Valoración controles'!$D$9,'Tabla Valoración controles'!$F$9,IF(U69=FORMULAS!$A$10,0,'Tabla Valoración controles'!$F$10))</f>
        <v>0</v>
      </c>
      <c r="AA69" s="66" t="s">
        <v>21</v>
      </c>
      <c r="AB69" s="67">
        <f>+IF(AA69='Tabla Valoración controles'!$D$9,'Tabla Valoración controles'!$F$9,IF(W69=FORMULAS!$A$10,0,'Tabla Valoración controles'!$F$10))</f>
        <v>0</v>
      </c>
      <c r="AC69" s="66" t="s">
        <v>102</v>
      </c>
      <c r="AD69" s="67">
        <f>+IF(AC69='Tabla Valoración controles'!$D$13,'Tabla Valoración controles'!$F$13,'Tabla Valoración controles'!$F$14)</f>
        <v>0</v>
      </c>
      <c r="AE69" s="123"/>
      <c r="AF69" s="69"/>
      <c r="AG69" s="68"/>
      <c r="AH69" s="69"/>
      <c r="AI69" s="68"/>
      <c r="AJ69" s="70"/>
      <c r="AK69" s="66"/>
      <c r="AL69" s="71"/>
      <c r="AM69" s="74"/>
      <c r="AN69" s="72"/>
      <c r="AO69" s="72"/>
      <c r="AP69" s="72"/>
      <c r="AQ69" s="72"/>
      <c r="AR69" s="72"/>
      <c r="AS69" s="72"/>
      <c r="AT69" s="72"/>
      <c r="AU69" s="72"/>
      <c r="AV69" s="72"/>
      <c r="AW69" s="72"/>
      <c r="AX69" s="72"/>
      <c r="AY69" s="72"/>
      <c r="AZ69" s="72"/>
      <c r="BA69" s="72"/>
      <c r="BB69" s="72"/>
      <c r="BC69" s="121">
        <f t="shared" si="16"/>
        <v>0.4</v>
      </c>
      <c r="BD69" s="121">
        <f>+IF(T69=FORMULAS!$A$8,'208-PLA-Ft-78 Mapa Gestión'!BC69*'208-PLA-Ft-78 Mapa Gestión'!L69:L74,'208-PLA-Ft-78 Mapa Gestión'!BC69*'208-PLA-Ft-78 Mapa Gestión'!O69:O74)</f>
        <v>0.24</v>
      </c>
      <c r="BE69" s="121">
        <f>+IF(T69=FORMULAS!$A$8,'208-PLA-Ft-78 Mapa Gestión'!L69:L74-'208-PLA-Ft-78 Mapa Gestión'!BD69,0)</f>
        <v>0.36</v>
      </c>
      <c r="BF69" s="219">
        <f t="shared" ref="BF69" si="47">+BE74</f>
        <v>0.36</v>
      </c>
      <c r="BG69" s="219" t="str">
        <f>+IF(BF69&lt;=FORMULAS!$N$2,FORMULAS!$O$2,IF(BF69&lt;=FORMULAS!$N$3,FORMULAS!$O$3,IF(BF69&lt;=FORMULAS!$N$4,FORMULAS!$O$4,IF(BF69&lt;=FORMULAS!$N$5,FORMULAS!$O$5,FORMULAS!O66))))</f>
        <v>Baja</v>
      </c>
      <c r="BH69" s="219" t="str">
        <f>+IF(T69=FORMULAS!$A$9,BE74,'208-PLA-Ft-78 Mapa Gestión'!N69:N74)</f>
        <v>Menor</v>
      </c>
      <c r="BI69" s="219">
        <f>+IF(T69=FORMULAS!B69,'208-PLA-Ft-78 Mapa Gestión'!BE74,'208-PLA-Ft-78 Mapa Gestión'!O69:O74)</f>
        <v>0.4</v>
      </c>
      <c r="BJ69" s="227" t="str">
        <f t="shared" ref="BJ69" si="48">CONCATENATE(BH69,BG69)</f>
        <v>MenorBaja</v>
      </c>
      <c r="BK69" s="243" t="str">
        <f>VLOOKUP(BJ69,FORMULAS!$K$17:$L$42,2,0)</f>
        <v>Moderado</v>
      </c>
      <c r="BL69" s="194" t="s">
        <v>170</v>
      </c>
      <c r="BM69" s="199" t="s">
        <v>341</v>
      </c>
      <c r="BN69" s="199" t="s">
        <v>334</v>
      </c>
      <c r="BO69" s="200">
        <v>44562</v>
      </c>
      <c r="BP69" s="200">
        <v>44926</v>
      </c>
      <c r="BQ69" s="199" t="s">
        <v>658</v>
      </c>
      <c r="BR69" s="199" t="s">
        <v>342</v>
      </c>
      <c r="BS69" s="194" t="s">
        <v>253</v>
      </c>
      <c r="BT69" s="194"/>
      <c r="BU69" s="194"/>
      <c r="BV69" s="194"/>
      <c r="BW69" s="194"/>
      <c r="BX69" s="194"/>
      <c r="BY69" s="194"/>
      <c r="BZ69" s="194"/>
      <c r="CA69" s="194"/>
      <c r="CB69" s="194"/>
      <c r="CC69" s="194"/>
      <c r="CD69" s="194"/>
      <c r="CE69" s="194"/>
      <c r="CF69" s="194"/>
      <c r="CG69" s="194"/>
      <c r="CH69" s="194"/>
      <c r="CI69" s="194"/>
      <c r="CJ69" s="194"/>
      <c r="CK69" s="194"/>
      <c r="CL69" s="194"/>
      <c r="CM69" s="194"/>
      <c r="CN69" s="194"/>
      <c r="CO69" s="194"/>
      <c r="CP69" s="194"/>
      <c r="CQ69" s="194"/>
      <c r="CR69" s="194"/>
    </row>
    <row r="70" spans="1:96" ht="17.25" customHeight="1" x14ac:dyDescent="0.2">
      <c r="A70" s="250"/>
      <c r="B70" s="253"/>
      <c r="C70" s="241"/>
      <c r="D70" s="241"/>
      <c r="E70" s="253"/>
      <c r="F70" s="259"/>
      <c r="G70" s="259"/>
      <c r="H70" s="197"/>
      <c r="I70" s="259"/>
      <c r="J70" s="262"/>
      <c r="K70" s="265"/>
      <c r="L70" s="268"/>
      <c r="M70" s="271"/>
      <c r="N70" s="265"/>
      <c r="O70" s="212"/>
      <c r="P70" s="212"/>
      <c r="Q70" s="215"/>
      <c r="R70" s="65"/>
      <c r="S70" s="51"/>
      <c r="T70" s="65">
        <f>VLOOKUP(U70,FORMULAS!$A$15:$B$18,2,0)</f>
        <v>0</v>
      </c>
      <c r="U70" s="66" t="s">
        <v>163</v>
      </c>
      <c r="V70" s="67">
        <f>+IF(U70='Tabla Valoración controles'!$D$4,'Tabla Valoración controles'!$F$4,IF('208-PLA-Ft-78 Mapa Gestión'!U70='Tabla Valoración controles'!$D$5,'Tabla Valoración controles'!$F$5,IF(U70=FORMULAS!$A$10,0,'Tabla Valoración controles'!$F$6)))</f>
        <v>0</v>
      </c>
      <c r="W70" s="66"/>
      <c r="X70" s="68">
        <f>+IF(W70='Tabla Valoración controles'!$D$7,'Tabla Valoración controles'!$F$7,IF(U70=FORMULAS!$A$10,0,'Tabla Valoración controles'!$F$8))</f>
        <v>0</v>
      </c>
      <c r="Y70" s="66"/>
      <c r="Z70" s="67">
        <f>+IF(Y70='Tabla Valoración controles'!$D$9,'Tabla Valoración controles'!$F$9,IF(U70=FORMULAS!$A$10,0,'Tabla Valoración controles'!$F$10))</f>
        <v>0</v>
      </c>
      <c r="AA70" s="66"/>
      <c r="AB70" s="67">
        <f>+IF(AA70='Tabla Valoración controles'!$D$9,'Tabla Valoración controles'!$F$9,IF(W70=FORMULAS!$A$10,0,'Tabla Valoración controles'!$F$10))</f>
        <v>0</v>
      </c>
      <c r="AC70" s="66"/>
      <c r="AD70" s="67">
        <f>+IF(AC70='Tabla Valoración controles'!$D$13,'Tabla Valoración controles'!$F$13,'Tabla Valoración controles'!$F$14)</f>
        <v>0</v>
      </c>
      <c r="AE70" s="123"/>
      <c r="AF70" s="69"/>
      <c r="AG70" s="68"/>
      <c r="AH70" s="69"/>
      <c r="AI70" s="68"/>
      <c r="AJ70" s="70"/>
      <c r="AK70" s="66"/>
      <c r="AL70" s="71"/>
      <c r="AM70" s="74"/>
      <c r="AN70" s="72"/>
      <c r="AO70" s="72"/>
      <c r="AP70" s="72"/>
      <c r="AQ70" s="72"/>
      <c r="AR70" s="72"/>
      <c r="AS70" s="72"/>
      <c r="AT70" s="72"/>
      <c r="AU70" s="72"/>
      <c r="AV70" s="72"/>
      <c r="AW70" s="72"/>
      <c r="AX70" s="72"/>
      <c r="AY70" s="72"/>
      <c r="AZ70" s="72"/>
      <c r="BA70" s="72"/>
      <c r="BB70" s="72"/>
      <c r="BC70" s="121">
        <f t="shared" si="16"/>
        <v>0</v>
      </c>
      <c r="BD70" s="121">
        <f t="shared" ref="BD70" si="49">+BC70*BE69</f>
        <v>0</v>
      </c>
      <c r="BE70" s="121">
        <f t="shared" ref="BE70" si="50">+BE69-BD70</f>
        <v>0.36</v>
      </c>
      <c r="BF70" s="220"/>
      <c r="BG70" s="220"/>
      <c r="BH70" s="220"/>
      <c r="BI70" s="220"/>
      <c r="BJ70" s="227"/>
      <c r="BK70" s="244"/>
      <c r="BL70" s="195"/>
      <c r="BM70" s="199"/>
      <c r="BN70" s="199"/>
      <c r="BO70" s="199"/>
      <c r="BP70" s="199"/>
      <c r="BQ70" s="199"/>
      <c r="BR70" s="199"/>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row>
    <row r="71" spans="1:96" ht="17.25" customHeight="1" x14ac:dyDescent="0.2">
      <c r="A71" s="250"/>
      <c r="B71" s="253"/>
      <c r="C71" s="241"/>
      <c r="D71" s="241"/>
      <c r="E71" s="253"/>
      <c r="F71" s="259"/>
      <c r="G71" s="259"/>
      <c r="H71" s="197"/>
      <c r="I71" s="259"/>
      <c r="J71" s="262"/>
      <c r="K71" s="265"/>
      <c r="L71" s="268"/>
      <c r="M71" s="271"/>
      <c r="N71" s="265"/>
      <c r="O71" s="212"/>
      <c r="P71" s="212"/>
      <c r="Q71" s="215"/>
      <c r="R71" s="65"/>
      <c r="S71" s="51"/>
      <c r="T71" s="65">
        <f>VLOOKUP(U71,FORMULAS!$A$15:$B$18,2,0)</f>
        <v>0</v>
      </c>
      <c r="U71" s="66" t="s">
        <v>163</v>
      </c>
      <c r="V71" s="67">
        <f>+IF(U71='Tabla Valoración controles'!$D$4,'Tabla Valoración controles'!$F$4,IF('208-PLA-Ft-78 Mapa Gestión'!U71='Tabla Valoración controles'!$D$5,'Tabla Valoración controles'!$F$5,IF(U71=FORMULAS!$A$10,0,'Tabla Valoración controles'!$F$6)))</f>
        <v>0</v>
      </c>
      <c r="W71" s="66"/>
      <c r="X71" s="68">
        <f>+IF(W71='Tabla Valoración controles'!$D$7,'Tabla Valoración controles'!$F$7,IF(U71=FORMULAS!$A$10,0,'Tabla Valoración controles'!$F$8))</f>
        <v>0</v>
      </c>
      <c r="Y71" s="66"/>
      <c r="Z71" s="67">
        <f>+IF(Y71='Tabla Valoración controles'!$D$9,'Tabla Valoración controles'!$F$9,IF(U71=FORMULAS!$A$10,0,'Tabla Valoración controles'!$F$10))</f>
        <v>0</v>
      </c>
      <c r="AA71" s="66"/>
      <c r="AB71" s="67">
        <f>+IF(AA71='Tabla Valoración controles'!$D$9,'Tabla Valoración controles'!$F$9,IF(W71=FORMULAS!$A$10,0,'Tabla Valoración controles'!$F$10))</f>
        <v>0</v>
      </c>
      <c r="AC71" s="66"/>
      <c r="AD71" s="67">
        <f>+IF(AC71='Tabla Valoración controles'!$D$13,'Tabla Valoración controles'!$F$13,'Tabla Valoración controles'!$F$14)</f>
        <v>0</v>
      </c>
      <c r="AE71" s="123"/>
      <c r="AF71" s="69"/>
      <c r="AG71" s="68"/>
      <c r="AH71" s="69"/>
      <c r="AI71" s="68"/>
      <c r="AJ71" s="70"/>
      <c r="AK71" s="66"/>
      <c r="AL71" s="71"/>
      <c r="AM71" s="74"/>
      <c r="AN71" s="72"/>
      <c r="AO71" s="72"/>
      <c r="AP71" s="72"/>
      <c r="AQ71" s="72"/>
      <c r="AR71" s="72"/>
      <c r="AS71" s="72"/>
      <c r="AT71" s="72"/>
      <c r="AU71" s="72"/>
      <c r="AV71" s="72"/>
      <c r="AW71" s="72"/>
      <c r="AX71" s="72"/>
      <c r="AY71" s="72"/>
      <c r="AZ71" s="72"/>
      <c r="BA71" s="72"/>
      <c r="BB71" s="72"/>
      <c r="BC71" s="121">
        <f t="shared" si="16"/>
        <v>0</v>
      </c>
      <c r="BD71" s="121">
        <f t="shared" ref="BD71:BD74" si="51">+BD70*BC71</f>
        <v>0</v>
      </c>
      <c r="BE71" s="121">
        <f t="shared" si="14"/>
        <v>0.36</v>
      </c>
      <c r="BF71" s="220"/>
      <c r="BG71" s="220"/>
      <c r="BH71" s="220"/>
      <c r="BI71" s="220"/>
      <c r="BJ71" s="227"/>
      <c r="BK71" s="244"/>
      <c r="BL71" s="195"/>
      <c r="BM71" s="199"/>
      <c r="BN71" s="199"/>
      <c r="BO71" s="199"/>
      <c r="BP71" s="199"/>
      <c r="BQ71" s="199"/>
      <c r="BR71" s="199"/>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row>
    <row r="72" spans="1:96" ht="17.25" customHeight="1" x14ac:dyDescent="0.2">
      <c r="A72" s="250"/>
      <c r="B72" s="253"/>
      <c r="C72" s="241"/>
      <c r="D72" s="241"/>
      <c r="E72" s="253"/>
      <c r="F72" s="259"/>
      <c r="G72" s="259"/>
      <c r="H72" s="197"/>
      <c r="I72" s="259"/>
      <c r="J72" s="262"/>
      <c r="K72" s="265"/>
      <c r="L72" s="268"/>
      <c r="M72" s="271"/>
      <c r="N72" s="265"/>
      <c r="O72" s="212"/>
      <c r="P72" s="212"/>
      <c r="Q72" s="215"/>
      <c r="R72" s="65"/>
      <c r="S72" s="51"/>
      <c r="T72" s="65">
        <f>VLOOKUP(U72,FORMULAS!$A$15:$B$18,2,0)</f>
        <v>0</v>
      </c>
      <c r="U72" s="66" t="s">
        <v>163</v>
      </c>
      <c r="V72" s="67">
        <f>+IF(U72='Tabla Valoración controles'!$D$4,'Tabla Valoración controles'!$F$4,IF('208-PLA-Ft-78 Mapa Gestión'!U72='Tabla Valoración controles'!$D$5,'Tabla Valoración controles'!$F$5,IF(U72=FORMULAS!$A$10,0,'Tabla Valoración controles'!$F$6)))</f>
        <v>0</v>
      </c>
      <c r="W72" s="66"/>
      <c r="X72" s="68">
        <f>+IF(W72='Tabla Valoración controles'!$D$7,'Tabla Valoración controles'!$F$7,IF(U72=FORMULAS!$A$10,0,'Tabla Valoración controles'!$F$8))</f>
        <v>0</v>
      </c>
      <c r="Y72" s="66"/>
      <c r="Z72" s="67">
        <f>+IF(Y72='Tabla Valoración controles'!$D$9,'Tabla Valoración controles'!$F$9,IF(U72=FORMULAS!$A$10,0,'Tabla Valoración controles'!$F$10))</f>
        <v>0</v>
      </c>
      <c r="AA72" s="66"/>
      <c r="AB72" s="67">
        <f>+IF(AA72='Tabla Valoración controles'!$D$9,'Tabla Valoración controles'!$F$9,IF(W72=FORMULAS!$A$10,0,'Tabla Valoración controles'!$F$10))</f>
        <v>0</v>
      </c>
      <c r="AC72" s="66"/>
      <c r="AD72" s="67">
        <f>+IF(AC72='Tabla Valoración controles'!$D$13,'Tabla Valoración controles'!$F$13,'Tabla Valoración controles'!$F$14)</f>
        <v>0</v>
      </c>
      <c r="AE72" s="123"/>
      <c r="AF72" s="69"/>
      <c r="AG72" s="68"/>
      <c r="AH72" s="69"/>
      <c r="AI72" s="68"/>
      <c r="AJ72" s="70"/>
      <c r="AK72" s="66"/>
      <c r="AL72" s="71"/>
      <c r="AM72" s="74"/>
      <c r="AN72" s="72"/>
      <c r="AO72" s="72"/>
      <c r="AP72" s="72"/>
      <c r="AQ72" s="72"/>
      <c r="AR72" s="72"/>
      <c r="AS72" s="72"/>
      <c r="AT72" s="72"/>
      <c r="AU72" s="72"/>
      <c r="AV72" s="72"/>
      <c r="AW72" s="72"/>
      <c r="AX72" s="72"/>
      <c r="AY72" s="72"/>
      <c r="AZ72" s="72"/>
      <c r="BA72" s="72"/>
      <c r="BB72" s="72"/>
      <c r="BC72" s="121">
        <f t="shared" si="16"/>
        <v>0</v>
      </c>
      <c r="BD72" s="121">
        <f t="shared" si="51"/>
        <v>0</v>
      </c>
      <c r="BE72" s="121">
        <f t="shared" si="14"/>
        <v>0.36</v>
      </c>
      <c r="BF72" s="220"/>
      <c r="BG72" s="220"/>
      <c r="BH72" s="220"/>
      <c r="BI72" s="220"/>
      <c r="BJ72" s="227"/>
      <c r="BK72" s="244"/>
      <c r="BL72" s="195"/>
      <c r="BM72" s="199"/>
      <c r="BN72" s="199"/>
      <c r="BO72" s="199"/>
      <c r="BP72" s="199"/>
      <c r="BQ72" s="199"/>
      <c r="BR72" s="199"/>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row>
    <row r="73" spans="1:96" ht="17.25" customHeight="1" x14ac:dyDescent="0.2">
      <c r="A73" s="250"/>
      <c r="B73" s="253"/>
      <c r="C73" s="241"/>
      <c r="D73" s="241"/>
      <c r="E73" s="253"/>
      <c r="F73" s="259"/>
      <c r="G73" s="259"/>
      <c r="H73" s="197"/>
      <c r="I73" s="259"/>
      <c r="J73" s="262"/>
      <c r="K73" s="265"/>
      <c r="L73" s="268"/>
      <c r="M73" s="271"/>
      <c r="N73" s="265"/>
      <c r="O73" s="212"/>
      <c r="P73" s="212"/>
      <c r="Q73" s="215"/>
      <c r="R73" s="65"/>
      <c r="S73" s="51"/>
      <c r="T73" s="65">
        <f>VLOOKUP(U73,FORMULAS!$A$15:$B$18,2,0)</f>
        <v>0</v>
      </c>
      <c r="U73" s="66" t="s">
        <v>163</v>
      </c>
      <c r="V73" s="67">
        <f>+IF(U73='Tabla Valoración controles'!$D$4,'Tabla Valoración controles'!$F$4,IF('208-PLA-Ft-78 Mapa Gestión'!U73='Tabla Valoración controles'!$D$5,'Tabla Valoración controles'!$F$5,IF(U73=FORMULAS!$A$10,0,'Tabla Valoración controles'!$F$6)))</f>
        <v>0</v>
      </c>
      <c r="W73" s="66"/>
      <c r="X73" s="68">
        <f>+IF(W73='Tabla Valoración controles'!$D$7,'Tabla Valoración controles'!$F$7,IF(U73=FORMULAS!$A$10,0,'Tabla Valoración controles'!$F$8))</f>
        <v>0</v>
      </c>
      <c r="Y73" s="66"/>
      <c r="Z73" s="67">
        <f>+IF(Y73='Tabla Valoración controles'!$D$9,'Tabla Valoración controles'!$F$9,IF(U73=FORMULAS!$A$10,0,'Tabla Valoración controles'!$F$10))</f>
        <v>0</v>
      </c>
      <c r="AA73" s="66"/>
      <c r="AB73" s="67">
        <f>+IF(AA73='Tabla Valoración controles'!$D$9,'Tabla Valoración controles'!$F$9,IF(W73=FORMULAS!$A$10,0,'Tabla Valoración controles'!$F$10))</f>
        <v>0</v>
      </c>
      <c r="AC73" s="66"/>
      <c r="AD73" s="67">
        <f>+IF(AC73='Tabla Valoración controles'!$D$13,'Tabla Valoración controles'!$F$13,'Tabla Valoración controles'!$F$14)</f>
        <v>0</v>
      </c>
      <c r="AE73" s="123"/>
      <c r="AF73" s="69"/>
      <c r="AG73" s="68"/>
      <c r="AH73" s="69"/>
      <c r="AI73" s="68"/>
      <c r="AJ73" s="70"/>
      <c r="AK73" s="66"/>
      <c r="AL73" s="71"/>
      <c r="AM73" s="74"/>
      <c r="AN73" s="72"/>
      <c r="AO73" s="72"/>
      <c r="AP73" s="72"/>
      <c r="AQ73" s="72"/>
      <c r="AR73" s="72"/>
      <c r="AS73" s="72"/>
      <c r="AT73" s="72"/>
      <c r="AU73" s="72"/>
      <c r="AV73" s="72"/>
      <c r="AW73" s="72"/>
      <c r="AX73" s="72"/>
      <c r="AY73" s="72"/>
      <c r="AZ73" s="72"/>
      <c r="BA73" s="72"/>
      <c r="BB73" s="72"/>
      <c r="BC73" s="121">
        <f t="shared" si="16"/>
        <v>0</v>
      </c>
      <c r="BD73" s="121">
        <f t="shared" si="51"/>
        <v>0</v>
      </c>
      <c r="BE73" s="121">
        <f t="shared" si="14"/>
        <v>0.36</v>
      </c>
      <c r="BF73" s="220"/>
      <c r="BG73" s="220"/>
      <c r="BH73" s="220"/>
      <c r="BI73" s="220"/>
      <c r="BJ73" s="227"/>
      <c r="BK73" s="244"/>
      <c r="BL73" s="195"/>
      <c r="BM73" s="199"/>
      <c r="BN73" s="199"/>
      <c r="BO73" s="199"/>
      <c r="BP73" s="199"/>
      <c r="BQ73" s="199"/>
      <c r="BR73" s="199"/>
      <c r="BS73" s="195"/>
      <c r="BT73" s="195"/>
      <c r="BU73" s="195"/>
      <c r="BV73" s="195"/>
      <c r="BW73" s="195"/>
      <c r="BX73" s="195"/>
      <c r="BY73" s="195"/>
      <c r="BZ73" s="195"/>
      <c r="CA73" s="195"/>
      <c r="CB73" s="195"/>
      <c r="CC73" s="195"/>
      <c r="CD73" s="195"/>
      <c r="CE73" s="195"/>
      <c r="CF73" s="195"/>
      <c r="CG73" s="195"/>
      <c r="CH73" s="195"/>
      <c r="CI73" s="195"/>
      <c r="CJ73" s="195"/>
      <c r="CK73" s="195"/>
      <c r="CL73" s="195"/>
      <c r="CM73" s="195"/>
      <c r="CN73" s="195"/>
      <c r="CO73" s="195"/>
      <c r="CP73" s="195"/>
      <c r="CQ73" s="195"/>
      <c r="CR73" s="195"/>
    </row>
    <row r="74" spans="1:96" ht="17.25" customHeight="1" x14ac:dyDescent="0.2">
      <c r="A74" s="251"/>
      <c r="B74" s="254"/>
      <c r="C74" s="242"/>
      <c r="D74" s="242"/>
      <c r="E74" s="254"/>
      <c r="F74" s="260"/>
      <c r="G74" s="260"/>
      <c r="H74" s="198"/>
      <c r="I74" s="260"/>
      <c r="J74" s="263"/>
      <c r="K74" s="266"/>
      <c r="L74" s="269"/>
      <c r="M74" s="272"/>
      <c r="N74" s="266"/>
      <c r="O74" s="213"/>
      <c r="P74" s="213"/>
      <c r="Q74" s="216"/>
      <c r="R74" s="65"/>
      <c r="S74" s="51"/>
      <c r="T74" s="65">
        <f>VLOOKUP(U74,FORMULAS!$A$15:$B$18,2,0)</f>
        <v>0</v>
      </c>
      <c r="U74" s="66" t="s">
        <v>163</v>
      </c>
      <c r="V74" s="67">
        <f>+IF(U74='Tabla Valoración controles'!$D$4,'Tabla Valoración controles'!$F$4,IF('208-PLA-Ft-78 Mapa Gestión'!U74='Tabla Valoración controles'!$D$5,'Tabla Valoración controles'!$F$5,IF(U74=FORMULAS!$A$10,0,'Tabla Valoración controles'!$F$6)))</f>
        <v>0</v>
      </c>
      <c r="W74" s="66"/>
      <c r="X74" s="68">
        <f>+IF(W74='Tabla Valoración controles'!$D$7,'Tabla Valoración controles'!$F$7,IF(U74=FORMULAS!$A$10,0,'Tabla Valoración controles'!$F$8))</f>
        <v>0</v>
      </c>
      <c r="Y74" s="66"/>
      <c r="Z74" s="67">
        <f>+IF(Y74='Tabla Valoración controles'!$D$9,'Tabla Valoración controles'!$F$9,IF(U74=FORMULAS!$A$10,0,'Tabla Valoración controles'!$F$10))</f>
        <v>0</v>
      </c>
      <c r="AA74" s="66"/>
      <c r="AB74" s="67">
        <f>+IF(AA74='Tabla Valoración controles'!$D$9,'Tabla Valoración controles'!$F$9,IF(W74=FORMULAS!$A$10,0,'Tabla Valoración controles'!$F$10))</f>
        <v>0</v>
      </c>
      <c r="AC74" s="66"/>
      <c r="AD74" s="67">
        <f>+IF(AC74='Tabla Valoración controles'!$D$13,'Tabla Valoración controles'!$F$13,'Tabla Valoración controles'!$F$14)</f>
        <v>0</v>
      </c>
      <c r="AE74" s="123"/>
      <c r="AF74" s="69"/>
      <c r="AG74" s="68"/>
      <c r="AH74" s="69"/>
      <c r="AI74" s="68"/>
      <c r="AJ74" s="70"/>
      <c r="AK74" s="66"/>
      <c r="AL74" s="71"/>
      <c r="AM74" s="74"/>
      <c r="AN74" s="72"/>
      <c r="AO74" s="72"/>
      <c r="AP74" s="72"/>
      <c r="AQ74" s="72"/>
      <c r="AR74" s="72"/>
      <c r="AS74" s="72"/>
      <c r="AT74" s="72"/>
      <c r="AU74" s="72"/>
      <c r="AV74" s="72"/>
      <c r="AW74" s="72"/>
      <c r="AX74" s="72"/>
      <c r="AY74" s="72"/>
      <c r="AZ74" s="72"/>
      <c r="BA74" s="72"/>
      <c r="BB74" s="72"/>
      <c r="BC74" s="121">
        <f t="shared" si="16"/>
        <v>0</v>
      </c>
      <c r="BD74" s="121">
        <f t="shared" si="51"/>
        <v>0</v>
      </c>
      <c r="BE74" s="121">
        <f t="shared" si="14"/>
        <v>0.36</v>
      </c>
      <c r="BF74" s="220"/>
      <c r="BG74" s="220"/>
      <c r="BH74" s="220"/>
      <c r="BI74" s="220"/>
      <c r="BJ74" s="227"/>
      <c r="BK74" s="245"/>
      <c r="BL74" s="202"/>
      <c r="BM74" s="199"/>
      <c r="BN74" s="199"/>
      <c r="BO74" s="199"/>
      <c r="BP74" s="199"/>
      <c r="BQ74" s="199"/>
      <c r="BR74" s="199"/>
      <c r="BS74" s="202"/>
      <c r="BT74" s="202"/>
      <c r="BU74" s="202"/>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row>
    <row r="75" spans="1:96" ht="65.25" x14ac:dyDescent="0.2">
      <c r="A75" s="249">
        <v>12</v>
      </c>
      <c r="B75" s="252" t="s">
        <v>202</v>
      </c>
      <c r="C75" s="240" t="str">
        <f>VLOOKUP(B75,$CW$511:$CX$533,2,0)</f>
        <v xml:space="preserve"> Establecer la responsabilidad disciplinaria de los servidores y ex servidores de la Caja de la Vivienda Popular, originadas en el incumplimiento del ejercicio de sus funciones y deberes, extralimitación en el ejercicio de derechos, prohibiciones y violación del régimen de inhabilidades, incompatibilidades, impedimentos y conflicto de intereses, e implementar estrategias de prevención y sensibilización relacionadas con asuntos disciplinarios, adelantando los tramites de Ley, que permitan reestablecer el ordenamiento jurídico y garantizar el cumplimiento de la normatividad vigente por parte de los funcionarios de la entidad.</v>
      </c>
      <c r="D75" s="240" t="str">
        <f>VLOOKUP(B75,FORMULAS!$A$30:$C$52,3,0)</f>
        <v>Director de Gestión Corporativa y CID</v>
      </c>
      <c r="E75" s="252" t="s">
        <v>278</v>
      </c>
      <c r="F75" s="273" t="s">
        <v>330</v>
      </c>
      <c r="G75" s="273" t="s">
        <v>331</v>
      </c>
      <c r="H75" s="273" t="s">
        <v>332</v>
      </c>
      <c r="I75" s="258" t="s">
        <v>287</v>
      </c>
      <c r="J75" s="261">
        <v>23</v>
      </c>
      <c r="K75" s="264" t="str">
        <f>+IF(L75=FORMULAS!$N$2,FORMULAS!$O$2,IF('208-PLA-Ft-78 Mapa Gestión'!L75:L80=FORMULAS!$N$3,FORMULAS!$O$3,IF('208-PLA-Ft-78 Mapa Gestión'!L75:L80=FORMULAS!$N$4,FORMULAS!$O$4,IF('208-PLA-Ft-78 Mapa Gestión'!L75:L80=FORMULAS!$N$5,FORMULAS!$O$5,IF('208-PLA-Ft-78 Mapa Gestión'!L75:L80=FORMULAS!$N$6,FORMULAS!$O$6)))))</f>
        <v>Baja</v>
      </c>
      <c r="L75" s="267">
        <f>+IF(J75&lt;=FORMULAS!$M$2,FORMULAS!$N$2,IF('208-PLA-Ft-78 Mapa Gestión'!J75&lt;=FORMULAS!$M$3,FORMULAS!$N$3,IF('208-PLA-Ft-78 Mapa Gestión'!J75&lt;=FORMULAS!$M$4,FORMULAS!$N$4,IF('208-PLA-Ft-78 Mapa Gestión'!J75&lt;=FORMULAS!$M$5,FORMULAS!$N$5,FORMULAS!$N$6))))</f>
        <v>0.4</v>
      </c>
      <c r="M75" s="270" t="s">
        <v>281</v>
      </c>
      <c r="N75" s="264" t="str">
        <f>+IF(M75=FORMULAS!$H$2,FORMULAS!$I$2,IF('208-PLA-Ft-78 Mapa Gestión'!M75:M80=FORMULAS!$H$3,FORMULAS!$I$3,IF('208-PLA-Ft-78 Mapa Gestión'!M75:M80=FORMULAS!$H$4,FORMULAS!$I$4,IF('208-PLA-Ft-78 Mapa Gestión'!M75:M80=FORMULAS!$H$5,FORMULAS!$I$5,IF('208-PLA-Ft-78 Mapa Gestión'!M75:M80=FORMULAS!$H$6,FORMULAS!$I$6,IF('208-PLA-Ft-78 Mapa Gestión'!M75:M80=FORMULAS!$H$7,FORMULAS!$I$7,IF('208-PLA-Ft-78 Mapa Gestión'!M75:M80=FORMULAS!$H$8,FORMULAS!$I$8,IF('208-PLA-Ft-78 Mapa Gestión'!M75:M80=FORMULAS!$H$9,FORMULAS!$I$9,IF('208-PLA-Ft-78 Mapa Gestión'!M75:M80=FORMULAS!$H$10,FORMULAS!$I$10,IF('208-PLA-Ft-78 Mapa Gestión'!M75:M80=FORMULAS!$H$11,FORMULAS!$I$11))))))))))</f>
        <v>Menor</v>
      </c>
      <c r="O75" s="211">
        <f>VLOOKUP(N75,FORMULAS!$I$1:$J$6,2,0)</f>
        <v>0.4</v>
      </c>
      <c r="P75" s="211" t="str">
        <f t="shared" ref="P75" si="52">CONCATENATE(N75,K75)</f>
        <v>MenorBaja</v>
      </c>
      <c r="Q75" s="214" t="str">
        <f>VLOOKUP(P75,FORMULAS!$K$17:$L$42,2,0)</f>
        <v>Moderado</v>
      </c>
      <c r="R75" s="129">
        <v>1</v>
      </c>
      <c r="S75" s="130" t="s">
        <v>659</v>
      </c>
      <c r="T75" s="65" t="str">
        <f>VLOOKUP(U75,FORMULAS!$A$15:$B$18,2,0)</f>
        <v>Probabilidad</v>
      </c>
      <c r="U75" s="66" t="s">
        <v>13</v>
      </c>
      <c r="V75" s="67">
        <f>+IF(U75='Tabla Valoración controles'!$D$4,'Tabla Valoración controles'!$F$4,IF('208-PLA-Ft-78 Mapa Gestión'!U75='Tabla Valoración controles'!$D$5,'Tabla Valoración controles'!$F$5,IF(U75=FORMULAS!$A$10,0,'Tabla Valoración controles'!$F$6)))</f>
        <v>0.25</v>
      </c>
      <c r="W75" s="66" t="s">
        <v>8</v>
      </c>
      <c r="X75" s="68">
        <f>+IF(W75='Tabla Valoración controles'!$D$7,'Tabla Valoración controles'!$F$7,IF(U75=FORMULAS!$A$10,0,'Tabla Valoración controles'!$F$8))</f>
        <v>0.15</v>
      </c>
      <c r="Y75" s="66" t="s">
        <v>18</v>
      </c>
      <c r="Z75" s="67">
        <f>+IF(Y75='Tabla Valoración controles'!$D$9,'Tabla Valoración controles'!$F$9,IF(U75=FORMULAS!$A$10,0,'Tabla Valoración controles'!$F$10))</f>
        <v>0</v>
      </c>
      <c r="AA75" s="66" t="s">
        <v>22</v>
      </c>
      <c r="AB75" s="67">
        <f>+IF(AA75='Tabla Valoración controles'!$D$9,'Tabla Valoración controles'!$F$9,IF(W75=FORMULAS!$A$10,0,'Tabla Valoración controles'!$F$10))</f>
        <v>0</v>
      </c>
      <c r="AC75" s="66" t="s">
        <v>102</v>
      </c>
      <c r="AD75" s="67">
        <f>+IF(AC75='Tabla Valoración controles'!$D$13,'Tabla Valoración controles'!$F$13,'Tabla Valoración controles'!$F$14)</f>
        <v>0</v>
      </c>
      <c r="AE75" s="123"/>
      <c r="AF75" s="69"/>
      <c r="AG75" s="68"/>
      <c r="AH75" s="69"/>
      <c r="AI75" s="68"/>
      <c r="AJ75" s="70"/>
      <c r="AK75" s="66"/>
      <c r="AL75" s="71"/>
      <c r="AM75" s="74"/>
      <c r="AN75" s="72"/>
      <c r="AO75" s="72"/>
      <c r="AP75" s="72"/>
      <c r="AQ75" s="72"/>
      <c r="AR75" s="72"/>
      <c r="AS75" s="72"/>
      <c r="AT75" s="72"/>
      <c r="AU75" s="72"/>
      <c r="AV75" s="72"/>
      <c r="AW75" s="72"/>
      <c r="AX75" s="72"/>
      <c r="AY75" s="72"/>
      <c r="AZ75" s="72"/>
      <c r="BA75" s="72"/>
      <c r="BB75" s="72"/>
      <c r="BC75" s="121">
        <f t="shared" si="16"/>
        <v>0.4</v>
      </c>
      <c r="BD75" s="121">
        <f>+IF(T75=FORMULAS!$A$8,'208-PLA-Ft-78 Mapa Gestión'!BC75*'208-PLA-Ft-78 Mapa Gestión'!L75:L80,'208-PLA-Ft-78 Mapa Gestión'!BC75*'208-PLA-Ft-78 Mapa Gestión'!O75:O80)</f>
        <v>0.16000000000000003</v>
      </c>
      <c r="BE75" s="121">
        <f>+IF(T75=FORMULAS!$A$8,'208-PLA-Ft-78 Mapa Gestión'!L75:L80-'208-PLA-Ft-78 Mapa Gestión'!BD75,0)</f>
        <v>0.24</v>
      </c>
      <c r="BF75" s="219">
        <f t="shared" ref="BF75" si="53">+BE80</f>
        <v>0.24</v>
      </c>
      <c r="BG75" s="219" t="str">
        <f>+IF(BF75&lt;=FORMULAS!$N$2,FORMULAS!$O$2,IF(BF75&lt;=FORMULAS!$N$3,FORMULAS!$O$3,IF(BF75&lt;=FORMULAS!$N$4,FORMULAS!$O$4,IF(BF75&lt;=FORMULAS!$N$5,FORMULAS!$O$5,FORMULAS!O72))))</f>
        <v>Baja</v>
      </c>
      <c r="BH75" s="219" t="str">
        <f>+IF(T75=FORMULAS!$A$9,BE80,'208-PLA-Ft-78 Mapa Gestión'!N75:N80)</f>
        <v>Menor</v>
      </c>
      <c r="BI75" s="219">
        <f>+IF(T75=FORMULAS!B75,'208-PLA-Ft-78 Mapa Gestión'!BE80,'208-PLA-Ft-78 Mapa Gestión'!O75:O80)</f>
        <v>0.4</v>
      </c>
      <c r="BJ75" s="227" t="str">
        <f t="shared" ref="BJ75" si="54">CONCATENATE(BH75,BG75)</f>
        <v>MenorBaja</v>
      </c>
      <c r="BK75" s="243" t="str">
        <f>VLOOKUP(BJ75,FORMULAS!$K$17:$L$42,2,0)</f>
        <v>Moderado</v>
      </c>
      <c r="BL75" s="194" t="s">
        <v>170</v>
      </c>
      <c r="BM75" s="209" t="s">
        <v>333</v>
      </c>
      <c r="BN75" s="209" t="s">
        <v>334</v>
      </c>
      <c r="BO75" s="208">
        <v>44562</v>
      </c>
      <c r="BP75" s="208">
        <v>44926</v>
      </c>
      <c r="BQ75" s="209" t="s">
        <v>335</v>
      </c>
      <c r="BR75" s="209" t="s">
        <v>336</v>
      </c>
      <c r="BS75" s="194" t="s">
        <v>253</v>
      </c>
      <c r="BT75" s="194"/>
      <c r="BU75" s="194"/>
      <c r="BV75" s="194"/>
      <c r="BW75" s="194"/>
      <c r="BX75" s="194"/>
      <c r="BY75" s="194"/>
      <c r="BZ75" s="194"/>
      <c r="CA75" s="194"/>
      <c r="CB75" s="194"/>
      <c r="CC75" s="194"/>
      <c r="CD75" s="194"/>
      <c r="CE75" s="194"/>
      <c r="CF75" s="194"/>
      <c r="CG75" s="194"/>
      <c r="CH75" s="194"/>
      <c r="CI75" s="194"/>
      <c r="CJ75" s="194"/>
      <c r="CK75" s="194"/>
      <c r="CL75" s="194"/>
      <c r="CM75" s="194"/>
      <c r="CN75" s="194"/>
      <c r="CO75" s="194"/>
      <c r="CP75" s="194"/>
      <c r="CQ75" s="194"/>
      <c r="CR75" s="194"/>
    </row>
    <row r="76" spans="1:96" ht="17.25" customHeight="1" x14ac:dyDescent="0.2">
      <c r="A76" s="250"/>
      <c r="B76" s="253"/>
      <c r="C76" s="241"/>
      <c r="D76" s="241"/>
      <c r="E76" s="253"/>
      <c r="F76" s="253"/>
      <c r="G76" s="253"/>
      <c r="H76" s="274"/>
      <c r="I76" s="259"/>
      <c r="J76" s="262"/>
      <c r="K76" s="265"/>
      <c r="L76" s="268"/>
      <c r="M76" s="271"/>
      <c r="N76" s="265"/>
      <c r="O76" s="212"/>
      <c r="P76" s="212"/>
      <c r="Q76" s="215"/>
      <c r="R76" s="65"/>
      <c r="S76" s="51"/>
      <c r="T76" s="65">
        <f>VLOOKUP(U76,FORMULAS!$A$15:$B$18,2,0)</f>
        <v>0</v>
      </c>
      <c r="U76" s="66" t="s">
        <v>163</v>
      </c>
      <c r="V76" s="67">
        <f>+IF(U76='Tabla Valoración controles'!$D$4,'Tabla Valoración controles'!$F$4,IF('208-PLA-Ft-78 Mapa Gestión'!U76='Tabla Valoración controles'!$D$5,'Tabla Valoración controles'!$F$5,IF(U76=FORMULAS!$A$10,0,'Tabla Valoración controles'!$F$6)))</f>
        <v>0</v>
      </c>
      <c r="W76" s="66"/>
      <c r="X76" s="68">
        <f>+IF(W76='Tabla Valoración controles'!$D$7,'Tabla Valoración controles'!$F$7,IF(U76=FORMULAS!$A$10,0,'Tabla Valoración controles'!$F$8))</f>
        <v>0</v>
      </c>
      <c r="Y76" s="66"/>
      <c r="Z76" s="67">
        <f>+IF(Y76='Tabla Valoración controles'!$D$9,'Tabla Valoración controles'!$F$9,IF(U76=FORMULAS!$A$10,0,'Tabla Valoración controles'!$F$10))</f>
        <v>0</v>
      </c>
      <c r="AA76" s="66"/>
      <c r="AB76" s="67">
        <f>+IF(AA76='Tabla Valoración controles'!$D$9,'Tabla Valoración controles'!$F$9,IF(W76=FORMULAS!$A$10,0,'Tabla Valoración controles'!$F$10))</f>
        <v>0</v>
      </c>
      <c r="AC76" s="66"/>
      <c r="AD76" s="67">
        <f>+IF(AC76='Tabla Valoración controles'!$D$13,'Tabla Valoración controles'!$F$13,'Tabla Valoración controles'!$F$14)</f>
        <v>0</v>
      </c>
      <c r="AE76" s="123"/>
      <c r="AF76" s="69"/>
      <c r="AG76" s="68"/>
      <c r="AH76" s="69"/>
      <c r="AI76" s="68"/>
      <c r="AJ76" s="70"/>
      <c r="AK76" s="66"/>
      <c r="AL76" s="71"/>
      <c r="AM76" s="74"/>
      <c r="AN76" s="72"/>
      <c r="AO76" s="72"/>
      <c r="AP76" s="72"/>
      <c r="AQ76" s="72"/>
      <c r="AR76" s="72"/>
      <c r="AS76" s="72"/>
      <c r="AT76" s="72"/>
      <c r="AU76" s="72"/>
      <c r="AV76" s="72"/>
      <c r="AW76" s="72"/>
      <c r="AX76" s="72"/>
      <c r="AY76" s="72"/>
      <c r="AZ76" s="72"/>
      <c r="BA76" s="72"/>
      <c r="BB76" s="72"/>
      <c r="BC76" s="121">
        <f t="shared" si="16"/>
        <v>0</v>
      </c>
      <c r="BD76" s="121">
        <f t="shared" ref="BD76" si="55">+BC76*BE75</f>
        <v>0</v>
      </c>
      <c r="BE76" s="121">
        <f t="shared" ref="BE76" si="56">+BE75-BD76</f>
        <v>0.24</v>
      </c>
      <c r="BF76" s="220"/>
      <c r="BG76" s="220"/>
      <c r="BH76" s="220"/>
      <c r="BI76" s="220"/>
      <c r="BJ76" s="227"/>
      <c r="BK76" s="244"/>
      <c r="BL76" s="195"/>
      <c r="BM76" s="199"/>
      <c r="BN76" s="199"/>
      <c r="BO76" s="199"/>
      <c r="BP76" s="199"/>
      <c r="BQ76" s="199"/>
      <c r="BR76" s="199"/>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195"/>
      <c r="CP76" s="195"/>
      <c r="CQ76" s="195"/>
      <c r="CR76" s="195"/>
    </row>
    <row r="77" spans="1:96" ht="17.25" customHeight="1" x14ac:dyDescent="0.2">
      <c r="A77" s="250"/>
      <c r="B77" s="253"/>
      <c r="C77" s="241"/>
      <c r="D77" s="241"/>
      <c r="E77" s="253"/>
      <c r="F77" s="253"/>
      <c r="G77" s="253"/>
      <c r="H77" s="274"/>
      <c r="I77" s="259"/>
      <c r="J77" s="262"/>
      <c r="K77" s="265"/>
      <c r="L77" s="268"/>
      <c r="M77" s="271"/>
      <c r="N77" s="265"/>
      <c r="O77" s="212"/>
      <c r="P77" s="212"/>
      <c r="Q77" s="215"/>
      <c r="R77" s="65"/>
      <c r="S77" s="51"/>
      <c r="T77" s="65">
        <f>VLOOKUP(U77,FORMULAS!$A$15:$B$18,2,0)</f>
        <v>0</v>
      </c>
      <c r="U77" s="66" t="s">
        <v>163</v>
      </c>
      <c r="V77" s="67">
        <f>+IF(U77='Tabla Valoración controles'!$D$4,'Tabla Valoración controles'!$F$4,IF('208-PLA-Ft-78 Mapa Gestión'!U77='Tabla Valoración controles'!$D$5,'Tabla Valoración controles'!$F$5,IF(U77=FORMULAS!$A$10,0,'Tabla Valoración controles'!$F$6)))</f>
        <v>0</v>
      </c>
      <c r="W77" s="66"/>
      <c r="X77" s="68">
        <f>+IF(W77='Tabla Valoración controles'!$D$7,'Tabla Valoración controles'!$F$7,IF(U77=FORMULAS!$A$10,0,'Tabla Valoración controles'!$F$8))</f>
        <v>0</v>
      </c>
      <c r="Y77" s="66"/>
      <c r="Z77" s="67">
        <f>+IF(Y77='Tabla Valoración controles'!$D$9,'Tabla Valoración controles'!$F$9,IF(U77=FORMULAS!$A$10,0,'Tabla Valoración controles'!$F$10))</f>
        <v>0</v>
      </c>
      <c r="AA77" s="66"/>
      <c r="AB77" s="67">
        <f>+IF(AA77='Tabla Valoración controles'!$D$9,'Tabla Valoración controles'!$F$9,IF(W77=FORMULAS!$A$10,0,'Tabla Valoración controles'!$F$10))</f>
        <v>0</v>
      </c>
      <c r="AC77" s="66"/>
      <c r="AD77" s="67">
        <f>+IF(AC77='Tabla Valoración controles'!$D$13,'Tabla Valoración controles'!$F$13,'Tabla Valoración controles'!$F$14)</f>
        <v>0</v>
      </c>
      <c r="AE77" s="123"/>
      <c r="AF77" s="69"/>
      <c r="AG77" s="68"/>
      <c r="AH77" s="69"/>
      <c r="AI77" s="68"/>
      <c r="AJ77" s="70"/>
      <c r="AK77" s="66"/>
      <c r="AL77" s="71"/>
      <c r="AM77" s="74"/>
      <c r="AN77" s="72"/>
      <c r="AO77" s="72"/>
      <c r="AP77" s="72"/>
      <c r="AQ77" s="72"/>
      <c r="AR77" s="72"/>
      <c r="AS77" s="72"/>
      <c r="AT77" s="72"/>
      <c r="AU77" s="72"/>
      <c r="AV77" s="72"/>
      <c r="AW77" s="72"/>
      <c r="AX77" s="72"/>
      <c r="AY77" s="72"/>
      <c r="AZ77" s="72"/>
      <c r="BA77" s="72"/>
      <c r="BB77" s="72"/>
      <c r="BC77" s="121">
        <f t="shared" si="16"/>
        <v>0</v>
      </c>
      <c r="BD77" s="121">
        <f t="shared" ref="BD77:BD80" si="57">+BD76*BC77</f>
        <v>0</v>
      </c>
      <c r="BE77" s="121">
        <f t="shared" si="14"/>
        <v>0.24</v>
      </c>
      <c r="BF77" s="220"/>
      <c r="BG77" s="220"/>
      <c r="BH77" s="220"/>
      <c r="BI77" s="220"/>
      <c r="BJ77" s="227"/>
      <c r="BK77" s="244"/>
      <c r="BL77" s="195"/>
      <c r="BM77" s="199"/>
      <c r="BN77" s="199"/>
      <c r="BO77" s="199"/>
      <c r="BP77" s="199"/>
      <c r="BQ77" s="199"/>
      <c r="BR77" s="199"/>
      <c r="BS77" s="195"/>
      <c r="BT77" s="195"/>
      <c r="BU77" s="195"/>
      <c r="BV77" s="195"/>
      <c r="BW77" s="195"/>
      <c r="BX77" s="195"/>
      <c r="BY77" s="195"/>
      <c r="BZ77" s="195"/>
      <c r="CA77" s="195"/>
      <c r="CB77" s="195"/>
      <c r="CC77" s="195"/>
      <c r="CD77" s="195"/>
      <c r="CE77" s="195"/>
      <c r="CF77" s="195"/>
      <c r="CG77" s="195"/>
      <c r="CH77" s="195"/>
      <c r="CI77" s="195"/>
      <c r="CJ77" s="195"/>
      <c r="CK77" s="195"/>
      <c r="CL77" s="195"/>
      <c r="CM77" s="195"/>
      <c r="CN77" s="195"/>
      <c r="CO77" s="195"/>
      <c r="CP77" s="195"/>
      <c r="CQ77" s="195"/>
      <c r="CR77" s="195"/>
    </row>
    <row r="78" spans="1:96" ht="17.25" customHeight="1" x14ac:dyDescent="0.2">
      <c r="A78" s="250"/>
      <c r="B78" s="253"/>
      <c r="C78" s="241"/>
      <c r="D78" s="241"/>
      <c r="E78" s="253"/>
      <c r="F78" s="253"/>
      <c r="G78" s="253"/>
      <c r="H78" s="274"/>
      <c r="I78" s="259"/>
      <c r="J78" s="262"/>
      <c r="K78" s="265"/>
      <c r="L78" s="268"/>
      <c r="M78" s="271"/>
      <c r="N78" s="265"/>
      <c r="O78" s="212"/>
      <c r="P78" s="212"/>
      <c r="Q78" s="215"/>
      <c r="R78" s="65"/>
      <c r="S78" s="51"/>
      <c r="T78" s="65">
        <f>VLOOKUP(U78,FORMULAS!$A$15:$B$18,2,0)</f>
        <v>0</v>
      </c>
      <c r="U78" s="66" t="s">
        <v>163</v>
      </c>
      <c r="V78" s="67">
        <f>+IF(U78='Tabla Valoración controles'!$D$4,'Tabla Valoración controles'!$F$4,IF('208-PLA-Ft-78 Mapa Gestión'!U78='Tabla Valoración controles'!$D$5,'Tabla Valoración controles'!$F$5,IF(U78=FORMULAS!$A$10,0,'Tabla Valoración controles'!$F$6)))</f>
        <v>0</v>
      </c>
      <c r="W78" s="66"/>
      <c r="X78" s="68">
        <f>+IF(W78='Tabla Valoración controles'!$D$7,'Tabla Valoración controles'!$F$7,IF(U78=FORMULAS!$A$10,0,'Tabla Valoración controles'!$F$8))</f>
        <v>0</v>
      </c>
      <c r="Y78" s="66"/>
      <c r="Z78" s="67">
        <f>+IF(Y78='Tabla Valoración controles'!$D$9,'Tabla Valoración controles'!$F$9,IF(U78=FORMULAS!$A$10,0,'Tabla Valoración controles'!$F$10))</f>
        <v>0</v>
      </c>
      <c r="AA78" s="66"/>
      <c r="AB78" s="67">
        <f>+IF(AA78='Tabla Valoración controles'!$D$9,'Tabla Valoración controles'!$F$9,IF(W78=FORMULAS!$A$10,0,'Tabla Valoración controles'!$F$10))</f>
        <v>0</v>
      </c>
      <c r="AC78" s="66"/>
      <c r="AD78" s="67">
        <f>+IF(AC78='Tabla Valoración controles'!$D$13,'Tabla Valoración controles'!$F$13,'Tabla Valoración controles'!$F$14)</f>
        <v>0</v>
      </c>
      <c r="AE78" s="123"/>
      <c r="AF78" s="69"/>
      <c r="AG78" s="68"/>
      <c r="AH78" s="69"/>
      <c r="AI78" s="68"/>
      <c r="AJ78" s="70"/>
      <c r="AK78" s="66"/>
      <c r="AL78" s="71"/>
      <c r="AM78" s="74"/>
      <c r="AN78" s="72"/>
      <c r="AO78" s="72"/>
      <c r="AP78" s="72"/>
      <c r="AQ78" s="72"/>
      <c r="AR78" s="72"/>
      <c r="AS78" s="72"/>
      <c r="AT78" s="72"/>
      <c r="AU78" s="72"/>
      <c r="AV78" s="72"/>
      <c r="AW78" s="72"/>
      <c r="AX78" s="72"/>
      <c r="AY78" s="72"/>
      <c r="AZ78" s="72"/>
      <c r="BA78" s="72"/>
      <c r="BB78" s="72"/>
      <c r="BC78" s="121">
        <f t="shared" si="16"/>
        <v>0</v>
      </c>
      <c r="BD78" s="121">
        <f t="shared" si="57"/>
        <v>0</v>
      </c>
      <c r="BE78" s="121">
        <f t="shared" si="14"/>
        <v>0.24</v>
      </c>
      <c r="BF78" s="220"/>
      <c r="BG78" s="220"/>
      <c r="BH78" s="220"/>
      <c r="BI78" s="220"/>
      <c r="BJ78" s="227"/>
      <c r="BK78" s="244"/>
      <c r="BL78" s="195"/>
      <c r="BM78" s="199"/>
      <c r="BN78" s="199"/>
      <c r="BO78" s="199"/>
      <c r="BP78" s="199"/>
      <c r="BQ78" s="199"/>
      <c r="BR78" s="199"/>
      <c r="BS78" s="195"/>
      <c r="BT78" s="195"/>
      <c r="BU78" s="195"/>
      <c r="BV78" s="195"/>
      <c r="BW78" s="195"/>
      <c r="BX78" s="195"/>
      <c r="BY78" s="195"/>
      <c r="BZ78" s="195"/>
      <c r="CA78" s="195"/>
      <c r="CB78" s="195"/>
      <c r="CC78" s="195"/>
      <c r="CD78" s="195"/>
      <c r="CE78" s="195"/>
      <c r="CF78" s="195"/>
      <c r="CG78" s="195"/>
      <c r="CH78" s="195"/>
      <c r="CI78" s="195"/>
      <c r="CJ78" s="195"/>
      <c r="CK78" s="195"/>
      <c r="CL78" s="195"/>
      <c r="CM78" s="195"/>
      <c r="CN78" s="195"/>
      <c r="CO78" s="195"/>
      <c r="CP78" s="195"/>
      <c r="CQ78" s="195"/>
      <c r="CR78" s="195"/>
    </row>
    <row r="79" spans="1:96" ht="17.25" customHeight="1" x14ac:dyDescent="0.2">
      <c r="A79" s="250"/>
      <c r="B79" s="253"/>
      <c r="C79" s="241"/>
      <c r="D79" s="241"/>
      <c r="E79" s="253"/>
      <c r="F79" s="253"/>
      <c r="G79" s="253"/>
      <c r="H79" s="274"/>
      <c r="I79" s="259"/>
      <c r="J79" s="262"/>
      <c r="K79" s="265"/>
      <c r="L79" s="268"/>
      <c r="M79" s="271"/>
      <c r="N79" s="265"/>
      <c r="O79" s="212"/>
      <c r="P79" s="212"/>
      <c r="Q79" s="215"/>
      <c r="R79" s="65"/>
      <c r="S79" s="51"/>
      <c r="T79" s="65">
        <f>VLOOKUP(U79,FORMULAS!$A$15:$B$18,2,0)</f>
        <v>0</v>
      </c>
      <c r="U79" s="66" t="s">
        <v>163</v>
      </c>
      <c r="V79" s="67">
        <f>+IF(U79='Tabla Valoración controles'!$D$4,'Tabla Valoración controles'!$F$4,IF('208-PLA-Ft-78 Mapa Gestión'!U79='Tabla Valoración controles'!$D$5,'Tabla Valoración controles'!$F$5,IF(U79=FORMULAS!$A$10,0,'Tabla Valoración controles'!$F$6)))</f>
        <v>0</v>
      </c>
      <c r="W79" s="66"/>
      <c r="X79" s="68">
        <f>+IF(W79='Tabla Valoración controles'!$D$7,'Tabla Valoración controles'!$F$7,IF(U79=FORMULAS!$A$10,0,'Tabla Valoración controles'!$F$8))</f>
        <v>0</v>
      </c>
      <c r="Y79" s="66"/>
      <c r="Z79" s="67">
        <f>+IF(Y79='Tabla Valoración controles'!$D$9,'Tabla Valoración controles'!$F$9,IF(U79=FORMULAS!$A$10,0,'Tabla Valoración controles'!$F$10))</f>
        <v>0</v>
      </c>
      <c r="AA79" s="66"/>
      <c r="AB79" s="67">
        <f>+IF(AA79='Tabla Valoración controles'!$D$9,'Tabla Valoración controles'!$F$9,IF(W79=FORMULAS!$A$10,0,'Tabla Valoración controles'!$F$10))</f>
        <v>0</v>
      </c>
      <c r="AC79" s="66"/>
      <c r="AD79" s="67">
        <f>+IF(AC79='Tabla Valoración controles'!$D$13,'Tabla Valoración controles'!$F$13,'Tabla Valoración controles'!$F$14)</f>
        <v>0</v>
      </c>
      <c r="AE79" s="123"/>
      <c r="AF79" s="69"/>
      <c r="AG79" s="68"/>
      <c r="AH79" s="69"/>
      <c r="AI79" s="68"/>
      <c r="AJ79" s="70"/>
      <c r="AK79" s="66"/>
      <c r="AL79" s="71"/>
      <c r="AM79" s="74"/>
      <c r="AN79" s="72"/>
      <c r="AO79" s="72"/>
      <c r="AP79" s="72"/>
      <c r="AQ79" s="72"/>
      <c r="AR79" s="72"/>
      <c r="AS79" s="72"/>
      <c r="AT79" s="72"/>
      <c r="AU79" s="72"/>
      <c r="AV79" s="72"/>
      <c r="AW79" s="72"/>
      <c r="AX79" s="72"/>
      <c r="AY79" s="72"/>
      <c r="AZ79" s="72"/>
      <c r="BA79" s="72"/>
      <c r="BB79" s="72"/>
      <c r="BC79" s="121">
        <f t="shared" si="16"/>
        <v>0</v>
      </c>
      <c r="BD79" s="121">
        <f t="shared" si="57"/>
        <v>0</v>
      </c>
      <c r="BE79" s="121">
        <f t="shared" si="14"/>
        <v>0.24</v>
      </c>
      <c r="BF79" s="220"/>
      <c r="BG79" s="220"/>
      <c r="BH79" s="220"/>
      <c r="BI79" s="220"/>
      <c r="BJ79" s="227"/>
      <c r="BK79" s="244"/>
      <c r="BL79" s="195"/>
      <c r="BM79" s="199"/>
      <c r="BN79" s="199"/>
      <c r="BO79" s="199"/>
      <c r="BP79" s="199"/>
      <c r="BQ79" s="199"/>
      <c r="BR79" s="199"/>
      <c r="BS79" s="195"/>
      <c r="BT79" s="195"/>
      <c r="BU79" s="195"/>
      <c r="BV79" s="195"/>
      <c r="BW79" s="195"/>
      <c r="BX79" s="195"/>
      <c r="BY79" s="195"/>
      <c r="BZ79" s="195"/>
      <c r="CA79" s="195"/>
      <c r="CB79" s="195"/>
      <c r="CC79" s="195"/>
      <c r="CD79" s="195"/>
      <c r="CE79" s="195"/>
      <c r="CF79" s="195"/>
      <c r="CG79" s="195"/>
      <c r="CH79" s="195"/>
      <c r="CI79" s="195"/>
      <c r="CJ79" s="195"/>
      <c r="CK79" s="195"/>
      <c r="CL79" s="195"/>
      <c r="CM79" s="195"/>
      <c r="CN79" s="195"/>
      <c r="CO79" s="195"/>
      <c r="CP79" s="195"/>
      <c r="CQ79" s="195"/>
      <c r="CR79" s="195"/>
    </row>
    <row r="80" spans="1:96" ht="17.25" customHeight="1" x14ac:dyDescent="0.2">
      <c r="A80" s="251"/>
      <c r="B80" s="254"/>
      <c r="C80" s="242"/>
      <c r="D80" s="242"/>
      <c r="E80" s="254"/>
      <c r="F80" s="254"/>
      <c r="G80" s="254"/>
      <c r="H80" s="275"/>
      <c r="I80" s="260"/>
      <c r="J80" s="263"/>
      <c r="K80" s="266"/>
      <c r="L80" s="269"/>
      <c r="M80" s="272"/>
      <c r="N80" s="266"/>
      <c r="O80" s="213"/>
      <c r="P80" s="213"/>
      <c r="Q80" s="216"/>
      <c r="R80" s="65"/>
      <c r="S80" s="51"/>
      <c r="T80" s="65">
        <f>VLOOKUP(U80,FORMULAS!$A$15:$B$18,2,0)</f>
        <v>0</v>
      </c>
      <c r="U80" s="66" t="s">
        <v>163</v>
      </c>
      <c r="V80" s="67">
        <f>+IF(U80='Tabla Valoración controles'!$D$4,'Tabla Valoración controles'!$F$4,IF('208-PLA-Ft-78 Mapa Gestión'!U80='Tabla Valoración controles'!$D$5,'Tabla Valoración controles'!$F$5,IF(U80=FORMULAS!$A$10,0,'Tabla Valoración controles'!$F$6)))</f>
        <v>0</v>
      </c>
      <c r="W80" s="66"/>
      <c r="X80" s="68">
        <f>+IF(W80='Tabla Valoración controles'!$D$7,'Tabla Valoración controles'!$F$7,IF(U80=FORMULAS!$A$10,0,'Tabla Valoración controles'!$F$8))</f>
        <v>0</v>
      </c>
      <c r="Y80" s="66"/>
      <c r="Z80" s="67">
        <f>+IF(Y80='Tabla Valoración controles'!$D$9,'Tabla Valoración controles'!$F$9,IF(U80=FORMULAS!$A$10,0,'Tabla Valoración controles'!$F$10))</f>
        <v>0</v>
      </c>
      <c r="AA80" s="66"/>
      <c r="AB80" s="67">
        <f>+IF(AA80='Tabla Valoración controles'!$D$9,'Tabla Valoración controles'!$F$9,IF(W80=FORMULAS!$A$10,0,'Tabla Valoración controles'!$F$10))</f>
        <v>0</v>
      </c>
      <c r="AC80" s="66"/>
      <c r="AD80" s="67">
        <f>+IF(AC80='Tabla Valoración controles'!$D$13,'Tabla Valoración controles'!$F$13,'Tabla Valoración controles'!$F$14)</f>
        <v>0</v>
      </c>
      <c r="AE80" s="123"/>
      <c r="AF80" s="69"/>
      <c r="AG80" s="68"/>
      <c r="AH80" s="69"/>
      <c r="AI80" s="68"/>
      <c r="AJ80" s="70"/>
      <c r="AK80" s="66"/>
      <c r="AL80" s="71"/>
      <c r="AM80" s="74"/>
      <c r="AN80" s="72"/>
      <c r="AO80" s="72"/>
      <c r="AP80" s="72"/>
      <c r="AQ80" s="72"/>
      <c r="AR80" s="72"/>
      <c r="AS80" s="72"/>
      <c r="AT80" s="72"/>
      <c r="AU80" s="72"/>
      <c r="AV80" s="72"/>
      <c r="AW80" s="72"/>
      <c r="AX80" s="72"/>
      <c r="AY80" s="72"/>
      <c r="AZ80" s="72"/>
      <c r="BA80" s="72"/>
      <c r="BB80" s="72"/>
      <c r="BC80" s="121">
        <f t="shared" si="16"/>
        <v>0</v>
      </c>
      <c r="BD80" s="121">
        <f t="shared" si="57"/>
        <v>0</v>
      </c>
      <c r="BE80" s="121">
        <f t="shared" si="14"/>
        <v>0.24</v>
      </c>
      <c r="BF80" s="220"/>
      <c r="BG80" s="220"/>
      <c r="BH80" s="220"/>
      <c r="BI80" s="220"/>
      <c r="BJ80" s="227"/>
      <c r="BK80" s="245"/>
      <c r="BL80" s="202"/>
      <c r="BM80" s="199"/>
      <c r="BN80" s="199"/>
      <c r="BO80" s="199"/>
      <c r="BP80" s="199"/>
      <c r="BQ80" s="199"/>
      <c r="BR80" s="199"/>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row>
    <row r="81" spans="1:96" ht="78.75" customHeight="1" x14ac:dyDescent="0.2">
      <c r="A81" s="249">
        <v>13</v>
      </c>
      <c r="B81" s="252" t="s">
        <v>328</v>
      </c>
      <c r="C81" s="240" t="str">
        <f>VLOOKUP(B81,$CW$511:$CX$533,2,0)</f>
        <v>Realizar el acompañamiento técnico, jurídico y social a las familias asentadas VIS o VIP, con el fin de obtener un título de propiedad registrado y concretar la entrega de zonas de cesión obligatorias; facilitando el acceso a una ciudad legal.</v>
      </c>
      <c r="D81" s="240" t="str">
        <f>VLOOKUP(B81,FORMULAS!$A$30:$C$52,3,0)</f>
        <v>Director de Urbanizaciones y Titulación</v>
      </c>
      <c r="E81" s="252" t="s">
        <v>278</v>
      </c>
      <c r="F81" s="276" t="s">
        <v>389</v>
      </c>
      <c r="G81" s="276" t="s">
        <v>390</v>
      </c>
      <c r="H81" s="255" t="s">
        <v>391</v>
      </c>
      <c r="I81" s="258" t="s">
        <v>279</v>
      </c>
      <c r="J81" s="261">
        <v>600</v>
      </c>
      <c r="K81" s="264" t="str">
        <f>+IF(L81=FORMULAS!$N$2,FORMULAS!$O$2,IF('208-PLA-Ft-78 Mapa Gestión'!L81:L86=FORMULAS!$N$3,FORMULAS!$O$3,IF('208-PLA-Ft-78 Mapa Gestión'!L81:L86=FORMULAS!$N$4,FORMULAS!$O$4,IF('208-PLA-Ft-78 Mapa Gestión'!L81:L86=FORMULAS!$N$5,FORMULAS!$O$5,IF('208-PLA-Ft-78 Mapa Gestión'!L81:L86=FORMULAS!$N$6,FORMULAS!$O$6)))))</f>
        <v>Alta</v>
      </c>
      <c r="L81" s="267">
        <f>+IF(J81&lt;=FORMULAS!$M$2,FORMULAS!$N$2,IF('208-PLA-Ft-78 Mapa Gestión'!J81&lt;=FORMULAS!$M$3,FORMULAS!$N$3,IF('208-PLA-Ft-78 Mapa Gestión'!J81&lt;=FORMULAS!$M$4,FORMULAS!$N$4,IF('208-PLA-Ft-78 Mapa Gestión'!J81&lt;=FORMULAS!$M$5,FORMULAS!$N$5,FORMULAS!$N$6))))</f>
        <v>0.8</v>
      </c>
      <c r="M81" s="270" t="s">
        <v>281</v>
      </c>
      <c r="N81" s="264" t="str">
        <f>+IF(M81=FORMULAS!$H$2,FORMULAS!$I$2,IF('208-PLA-Ft-78 Mapa Gestión'!M81:M86=FORMULAS!$H$3,FORMULAS!$I$3,IF('208-PLA-Ft-78 Mapa Gestión'!M81:M86=FORMULAS!$H$4,FORMULAS!$I$4,IF('208-PLA-Ft-78 Mapa Gestión'!M81:M86=FORMULAS!$H$5,FORMULAS!$I$5,IF('208-PLA-Ft-78 Mapa Gestión'!M81:M86=FORMULAS!$H$6,FORMULAS!$I$6,IF('208-PLA-Ft-78 Mapa Gestión'!M81:M86=FORMULAS!$H$7,FORMULAS!$I$7,IF('208-PLA-Ft-78 Mapa Gestión'!M81:M86=FORMULAS!$H$8,FORMULAS!$I$8,IF('208-PLA-Ft-78 Mapa Gestión'!M81:M86=FORMULAS!$H$9,FORMULAS!$I$9,IF('208-PLA-Ft-78 Mapa Gestión'!M81:M86=FORMULAS!$H$10,FORMULAS!$I$10,IF('208-PLA-Ft-78 Mapa Gestión'!M81:M86=FORMULAS!$H$11,FORMULAS!$I$11))))))))))</f>
        <v>Menor</v>
      </c>
      <c r="O81" s="211">
        <f>VLOOKUP(N81,FORMULAS!$I$1:$J$6,2,0)</f>
        <v>0.4</v>
      </c>
      <c r="P81" s="211" t="str">
        <f t="shared" ref="P81" si="58">CONCATENATE(N81,K81)</f>
        <v>MenorAlta</v>
      </c>
      <c r="Q81" s="214" t="str">
        <f>VLOOKUP(P81,FORMULAS!$K$17:$L$42,2,0)</f>
        <v>Moderado</v>
      </c>
      <c r="R81" s="124">
        <v>1</v>
      </c>
      <c r="S81" s="143" t="s">
        <v>392</v>
      </c>
      <c r="T81" s="65" t="str">
        <f>VLOOKUP(U81,FORMULAS!$A$15:$B$18,2,0)</f>
        <v>Probabilidad</v>
      </c>
      <c r="U81" s="66" t="s">
        <v>13</v>
      </c>
      <c r="V81" s="67">
        <f>+IF(U81='Tabla Valoración controles'!$D$4,'Tabla Valoración controles'!$F$4,IF('208-PLA-Ft-78 Mapa Gestión'!U81='Tabla Valoración controles'!$D$5,'Tabla Valoración controles'!$F$5,IF(U81=FORMULAS!$A$10,0,'Tabla Valoración controles'!$F$6)))</f>
        <v>0.25</v>
      </c>
      <c r="W81" s="66" t="s">
        <v>9</v>
      </c>
      <c r="X81" s="68">
        <f>+IF(W81='Tabla Valoración controles'!$D$7,'Tabla Valoración controles'!$F$7,IF(U81=FORMULAS!$A$10,0,'Tabla Valoración controles'!$F$8))</f>
        <v>0.25</v>
      </c>
      <c r="Y81" s="66" t="s">
        <v>18</v>
      </c>
      <c r="Z81" s="67">
        <f>+IF(Y81='Tabla Valoración controles'!$D$9,'Tabla Valoración controles'!$F$9,IF(U81=FORMULAS!$A$10,0,'Tabla Valoración controles'!$F$10))</f>
        <v>0</v>
      </c>
      <c r="AA81" s="66" t="s">
        <v>21</v>
      </c>
      <c r="AB81" s="67">
        <f>+IF(AA81='Tabla Valoración controles'!$D$9,'Tabla Valoración controles'!$F$9,IF(W81=FORMULAS!$A$10,0,'Tabla Valoración controles'!$F$10))</f>
        <v>0</v>
      </c>
      <c r="AC81" s="66" t="s">
        <v>102</v>
      </c>
      <c r="AD81" s="67">
        <f>+IF(AC81='Tabla Valoración controles'!$D$13,'Tabla Valoración controles'!$F$13,'Tabla Valoración controles'!$F$14)</f>
        <v>0</v>
      </c>
      <c r="AE81" s="123"/>
      <c r="AF81" s="69"/>
      <c r="AG81" s="68"/>
      <c r="AH81" s="69"/>
      <c r="AI81" s="68"/>
      <c r="AJ81" s="70"/>
      <c r="AK81" s="66"/>
      <c r="AL81" s="71"/>
      <c r="AM81" s="74"/>
      <c r="AN81" s="72"/>
      <c r="AO81" s="72"/>
      <c r="AP81" s="72"/>
      <c r="AQ81" s="72"/>
      <c r="AR81" s="72"/>
      <c r="AS81" s="72"/>
      <c r="AT81" s="72"/>
      <c r="AU81" s="72"/>
      <c r="AV81" s="72"/>
      <c r="AW81" s="72"/>
      <c r="AX81" s="72"/>
      <c r="AY81" s="72"/>
      <c r="AZ81" s="72"/>
      <c r="BA81" s="72"/>
      <c r="BB81" s="72"/>
      <c r="BC81" s="121">
        <f t="shared" si="16"/>
        <v>0.5</v>
      </c>
      <c r="BD81" s="121">
        <f>+IF(T81=FORMULAS!$A$8,'208-PLA-Ft-78 Mapa Gestión'!BC81*'208-PLA-Ft-78 Mapa Gestión'!L81:L86,'208-PLA-Ft-78 Mapa Gestión'!BC81*'208-PLA-Ft-78 Mapa Gestión'!O81:O86)</f>
        <v>0.4</v>
      </c>
      <c r="BE81" s="121">
        <f>+IF(T81=FORMULAS!$A$8,'208-PLA-Ft-78 Mapa Gestión'!L81:L86-'208-PLA-Ft-78 Mapa Gestión'!BD81,0)</f>
        <v>0.4</v>
      </c>
      <c r="BF81" s="219">
        <f t="shared" ref="BF81" si="59">+BE86</f>
        <v>0.24</v>
      </c>
      <c r="BG81" s="219" t="str">
        <f>+IF(BF81&lt;=FORMULAS!$N$2,FORMULAS!$O$2,IF(BF81&lt;=FORMULAS!$N$3,FORMULAS!$O$3,IF(BF81&lt;=FORMULAS!$N$4,FORMULAS!$O$4,IF(BF81&lt;=FORMULAS!$N$5,FORMULAS!$O$5,FORMULAS!O78))))</f>
        <v>Baja</v>
      </c>
      <c r="BH81" s="219" t="str">
        <f>+IF(T81=FORMULAS!$A$9,BE86,'208-PLA-Ft-78 Mapa Gestión'!N81:N86)</f>
        <v>Menor</v>
      </c>
      <c r="BI81" s="219">
        <f>+IF(T81=FORMULAS!B81,'208-PLA-Ft-78 Mapa Gestión'!BE86,'208-PLA-Ft-78 Mapa Gestión'!O81:O86)</f>
        <v>0.4</v>
      </c>
      <c r="BJ81" s="227" t="str">
        <f t="shared" ref="BJ81" si="60">CONCATENATE(BH81,BG81)</f>
        <v>MenorBaja</v>
      </c>
      <c r="BK81" s="243" t="str">
        <f>VLOOKUP(BJ81,FORMULAS!$K$17:$L$42,2,0)</f>
        <v>Moderado</v>
      </c>
      <c r="BL81" s="194" t="s">
        <v>170</v>
      </c>
      <c r="BM81" s="205" t="s">
        <v>394</v>
      </c>
      <c r="BN81" s="205" t="s">
        <v>395</v>
      </c>
      <c r="BO81" s="204">
        <v>44562</v>
      </c>
      <c r="BP81" s="204">
        <v>44895</v>
      </c>
      <c r="BQ81" s="205" t="s">
        <v>396</v>
      </c>
      <c r="BR81" s="205" t="s">
        <v>397</v>
      </c>
      <c r="BS81" s="194" t="s">
        <v>253</v>
      </c>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88" t="s">
        <v>491</v>
      </c>
    </row>
    <row r="82" spans="1:96" ht="75" x14ac:dyDescent="0.2">
      <c r="A82" s="250"/>
      <c r="B82" s="253"/>
      <c r="C82" s="241"/>
      <c r="D82" s="241"/>
      <c r="E82" s="253"/>
      <c r="F82" s="277"/>
      <c r="G82" s="277"/>
      <c r="H82" s="256"/>
      <c r="I82" s="259"/>
      <c r="J82" s="262"/>
      <c r="K82" s="265"/>
      <c r="L82" s="268"/>
      <c r="M82" s="271"/>
      <c r="N82" s="265"/>
      <c r="O82" s="212"/>
      <c r="P82" s="212"/>
      <c r="Q82" s="215"/>
      <c r="R82" s="144">
        <v>2</v>
      </c>
      <c r="S82" s="143" t="s">
        <v>393</v>
      </c>
      <c r="T82" s="65" t="str">
        <f>VLOOKUP(U82,FORMULAS!$A$15:$B$18,2,0)</f>
        <v>Probabilidad</v>
      </c>
      <c r="U82" s="66" t="s">
        <v>14</v>
      </c>
      <c r="V82" s="67">
        <f>+IF(U82='Tabla Valoración controles'!$D$4,'Tabla Valoración controles'!$F$4,IF('208-PLA-Ft-78 Mapa Gestión'!U82='Tabla Valoración controles'!$D$5,'Tabla Valoración controles'!$F$5,IF(U82=FORMULAS!$A$10,0,'Tabla Valoración controles'!$F$6)))</f>
        <v>0.15</v>
      </c>
      <c r="W82" s="66" t="s">
        <v>9</v>
      </c>
      <c r="X82" s="68">
        <f>+IF(W82='Tabla Valoración controles'!$D$7,'Tabla Valoración controles'!$F$7,IF(U82=FORMULAS!$A$10,0,'Tabla Valoración controles'!$F$8))</f>
        <v>0.25</v>
      </c>
      <c r="Y82" s="66" t="s">
        <v>19</v>
      </c>
      <c r="Z82" s="67">
        <f>+IF(Y82='Tabla Valoración controles'!$D$9,'Tabla Valoración controles'!$F$9,IF(U82=FORMULAS!$A$10,0,'Tabla Valoración controles'!$F$10))</f>
        <v>0</v>
      </c>
      <c r="AA82" s="66" t="s">
        <v>21</v>
      </c>
      <c r="AB82" s="67">
        <f>+IF(AA82='Tabla Valoración controles'!$D$9,'Tabla Valoración controles'!$F$9,IF(W82=FORMULAS!$A$10,0,'Tabla Valoración controles'!$F$10))</f>
        <v>0</v>
      </c>
      <c r="AC82" s="66" t="s">
        <v>102</v>
      </c>
      <c r="AD82" s="67">
        <f>+IF(AC82='Tabla Valoración controles'!$D$13,'Tabla Valoración controles'!$F$13,'Tabla Valoración controles'!$F$14)</f>
        <v>0</v>
      </c>
      <c r="AE82" s="123"/>
      <c r="AF82" s="69"/>
      <c r="AG82" s="68"/>
      <c r="AH82" s="69"/>
      <c r="AI82" s="68"/>
      <c r="AJ82" s="70"/>
      <c r="AK82" s="66"/>
      <c r="AL82" s="71"/>
      <c r="AM82" s="74"/>
      <c r="AN82" s="72"/>
      <c r="AO82" s="72"/>
      <c r="AP82" s="72"/>
      <c r="AQ82" s="72"/>
      <c r="AR82" s="72"/>
      <c r="AS82" s="72"/>
      <c r="AT82" s="72"/>
      <c r="AU82" s="72"/>
      <c r="AV82" s="72"/>
      <c r="AW82" s="72"/>
      <c r="AX82" s="72"/>
      <c r="AY82" s="72"/>
      <c r="AZ82" s="72"/>
      <c r="BA82" s="72"/>
      <c r="BB82" s="72"/>
      <c r="BC82" s="121">
        <f t="shared" si="16"/>
        <v>0.4</v>
      </c>
      <c r="BD82" s="121">
        <f t="shared" ref="BD82" si="61">+BC82*BE81</f>
        <v>0.16000000000000003</v>
      </c>
      <c r="BE82" s="121">
        <f t="shared" ref="BE82" si="62">+BE81-BD82</f>
        <v>0.24</v>
      </c>
      <c r="BF82" s="220"/>
      <c r="BG82" s="220"/>
      <c r="BH82" s="220"/>
      <c r="BI82" s="220"/>
      <c r="BJ82" s="227"/>
      <c r="BK82" s="244"/>
      <c r="BL82" s="195"/>
      <c r="BM82" s="205"/>
      <c r="BN82" s="205"/>
      <c r="BO82" s="205"/>
      <c r="BP82" s="205"/>
      <c r="BQ82" s="205"/>
      <c r="BR82" s="205"/>
      <c r="BS82" s="195"/>
      <c r="BT82" s="195"/>
      <c r="BU82" s="195"/>
      <c r="BV82" s="195"/>
      <c r="BW82" s="195"/>
      <c r="BX82" s="195"/>
      <c r="BY82" s="195"/>
      <c r="BZ82" s="195"/>
      <c r="CA82" s="195"/>
      <c r="CB82" s="195"/>
      <c r="CC82" s="195"/>
      <c r="CD82" s="195"/>
      <c r="CE82" s="195"/>
      <c r="CF82" s="195"/>
      <c r="CG82" s="195"/>
      <c r="CH82" s="195"/>
      <c r="CI82" s="195"/>
      <c r="CJ82" s="195"/>
      <c r="CK82" s="195"/>
      <c r="CL82" s="195"/>
      <c r="CM82" s="195"/>
      <c r="CN82" s="195"/>
      <c r="CO82" s="195"/>
      <c r="CP82" s="195"/>
      <c r="CQ82" s="195"/>
      <c r="CR82" s="189"/>
    </row>
    <row r="83" spans="1:96" ht="17.25" customHeight="1" x14ac:dyDescent="0.2">
      <c r="A83" s="250"/>
      <c r="B83" s="253"/>
      <c r="C83" s="241"/>
      <c r="D83" s="241"/>
      <c r="E83" s="253"/>
      <c r="F83" s="277"/>
      <c r="G83" s="277"/>
      <c r="H83" s="256"/>
      <c r="I83" s="259"/>
      <c r="J83" s="262"/>
      <c r="K83" s="265"/>
      <c r="L83" s="268"/>
      <c r="M83" s="271"/>
      <c r="N83" s="265"/>
      <c r="O83" s="212"/>
      <c r="P83" s="212"/>
      <c r="Q83" s="215"/>
      <c r="R83" s="65"/>
      <c r="S83" s="51"/>
      <c r="T83" s="65">
        <f>VLOOKUP(U83,FORMULAS!$A$15:$B$18,2,0)</f>
        <v>0</v>
      </c>
      <c r="U83" s="66" t="s">
        <v>163</v>
      </c>
      <c r="V83" s="67">
        <f>+IF(U83='Tabla Valoración controles'!$D$4,'Tabla Valoración controles'!$F$4,IF('208-PLA-Ft-78 Mapa Gestión'!U83='Tabla Valoración controles'!$D$5,'Tabla Valoración controles'!$F$5,IF(U83=FORMULAS!$A$10,0,'Tabla Valoración controles'!$F$6)))</f>
        <v>0</v>
      </c>
      <c r="W83" s="66"/>
      <c r="X83" s="68">
        <f>+IF(W83='Tabla Valoración controles'!$D$7,'Tabla Valoración controles'!$F$7,IF(U83=FORMULAS!$A$10,0,'Tabla Valoración controles'!$F$8))</f>
        <v>0</v>
      </c>
      <c r="Y83" s="66"/>
      <c r="Z83" s="67">
        <f>+IF(Y83='Tabla Valoración controles'!$D$9,'Tabla Valoración controles'!$F$9,IF(U83=FORMULAS!$A$10,0,'Tabla Valoración controles'!$F$10))</f>
        <v>0</v>
      </c>
      <c r="AA83" s="66"/>
      <c r="AB83" s="67">
        <f>+IF(AA83='Tabla Valoración controles'!$D$9,'Tabla Valoración controles'!$F$9,IF(W83=FORMULAS!$A$10,0,'Tabla Valoración controles'!$F$10))</f>
        <v>0</v>
      </c>
      <c r="AC83" s="66"/>
      <c r="AD83" s="67">
        <f>+IF(AC83='Tabla Valoración controles'!$D$13,'Tabla Valoración controles'!$F$13,'Tabla Valoración controles'!$F$14)</f>
        <v>0</v>
      </c>
      <c r="AE83" s="123"/>
      <c r="AF83" s="69"/>
      <c r="AG83" s="68"/>
      <c r="AH83" s="69"/>
      <c r="AI83" s="68"/>
      <c r="AJ83" s="70"/>
      <c r="AK83" s="66"/>
      <c r="AL83" s="71"/>
      <c r="AM83" s="74"/>
      <c r="AN83" s="72"/>
      <c r="AO83" s="72"/>
      <c r="AP83" s="72"/>
      <c r="AQ83" s="72"/>
      <c r="AR83" s="72"/>
      <c r="AS83" s="72"/>
      <c r="AT83" s="72"/>
      <c r="AU83" s="72"/>
      <c r="AV83" s="72"/>
      <c r="AW83" s="72"/>
      <c r="AX83" s="72"/>
      <c r="AY83" s="72"/>
      <c r="AZ83" s="72"/>
      <c r="BA83" s="72"/>
      <c r="BB83" s="72"/>
      <c r="BC83" s="121">
        <f t="shared" si="16"/>
        <v>0</v>
      </c>
      <c r="BD83" s="121">
        <f t="shared" ref="BD83:BD86" si="63">+BD82*BC83</f>
        <v>0</v>
      </c>
      <c r="BE83" s="121">
        <f t="shared" si="14"/>
        <v>0.24</v>
      </c>
      <c r="BF83" s="220"/>
      <c r="BG83" s="220"/>
      <c r="BH83" s="220"/>
      <c r="BI83" s="220"/>
      <c r="BJ83" s="227"/>
      <c r="BK83" s="244"/>
      <c r="BL83" s="195"/>
      <c r="BM83" s="205"/>
      <c r="BN83" s="205"/>
      <c r="BO83" s="205"/>
      <c r="BP83" s="205"/>
      <c r="BQ83" s="205"/>
      <c r="BR83" s="205"/>
      <c r="BS83" s="195"/>
      <c r="BT83" s="195"/>
      <c r="BU83" s="195"/>
      <c r="BV83" s="195"/>
      <c r="BW83" s="195"/>
      <c r="BX83" s="195"/>
      <c r="BY83" s="195"/>
      <c r="BZ83" s="195"/>
      <c r="CA83" s="195"/>
      <c r="CB83" s="195"/>
      <c r="CC83" s="195"/>
      <c r="CD83" s="195"/>
      <c r="CE83" s="195"/>
      <c r="CF83" s="195"/>
      <c r="CG83" s="195"/>
      <c r="CH83" s="195"/>
      <c r="CI83" s="195"/>
      <c r="CJ83" s="195"/>
      <c r="CK83" s="195"/>
      <c r="CL83" s="195"/>
      <c r="CM83" s="195"/>
      <c r="CN83" s="195"/>
      <c r="CO83" s="195"/>
      <c r="CP83" s="195"/>
      <c r="CQ83" s="195"/>
      <c r="CR83" s="189"/>
    </row>
    <row r="84" spans="1:96" ht="17.25" customHeight="1" x14ac:dyDescent="0.2">
      <c r="A84" s="250"/>
      <c r="B84" s="253"/>
      <c r="C84" s="241"/>
      <c r="D84" s="241"/>
      <c r="E84" s="253"/>
      <c r="F84" s="277"/>
      <c r="G84" s="277"/>
      <c r="H84" s="256"/>
      <c r="I84" s="259"/>
      <c r="J84" s="262"/>
      <c r="K84" s="265"/>
      <c r="L84" s="268"/>
      <c r="M84" s="271"/>
      <c r="N84" s="265"/>
      <c r="O84" s="212"/>
      <c r="P84" s="212"/>
      <c r="Q84" s="215"/>
      <c r="R84" s="65"/>
      <c r="S84" s="51"/>
      <c r="T84" s="65">
        <f>VLOOKUP(U84,FORMULAS!$A$15:$B$18,2,0)</f>
        <v>0</v>
      </c>
      <c r="U84" s="66" t="s">
        <v>163</v>
      </c>
      <c r="V84" s="67">
        <f>+IF(U84='Tabla Valoración controles'!$D$4,'Tabla Valoración controles'!$F$4,IF('208-PLA-Ft-78 Mapa Gestión'!U84='Tabla Valoración controles'!$D$5,'Tabla Valoración controles'!$F$5,IF(U84=FORMULAS!$A$10,0,'Tabla Valoración controles'!$F$6)))</f>
        <v>0</v>
      </c>
      <c r="W84" s="66"/>
      <c r="X84" s="68">
        <f>+IF(W84='Tabla Valoración controles'!$D$7,'Tabla Valoración controles'!$F$7,IF(U84=FORMULAS!$A$10,0,'Tabla Valoración controles'!$F$8))</f>
        <v>0</v>
      </c>
      <c r="Y84" s="66"/>
      <c r="Z84" s="67">
        <f>+IF(Y84='Tabla Valoración controles'!$D$9,'Tabla Valoración controles'!$F$9,IF(U84=FORMULAS!$A$10,0,'Tabla Valoración controles'!$F$10))</f>
        <v>0</v>
      </c>
      <c r="AA84" s="66"/>
      <c r="AB84" s="67">
        <f>+IF(AA84='Tabla Valoración controles'!$D$9,'Tabla Valoración controles'!$F$9,IF(W84=FORMULAS!$A$10,0,'Tabla Valoración controles'!$F$10))</f>
        <v>0</v>
      </c>
      <c r="AC84" s="66"/>
      <c r="AD84" s="67">
        <f>+IF(AC84='Tabla Valoración controles'!$D$13,'Tabla Valoración controles'!$F$13,'Tabla Valoración controles'!$F$14)</f>
        <v>0</v>
      </c>
      <c r="AE84" s="123"/>
      <c r="AF84" s="69"/>
      <c r="AG84" s="68"/>
      <c r="AH84" s="69"/>
      <c r="AI84" s="68"/>
      <c r="AJ84" s="70"/>
      <c r="AK84" s="66"/>
      <c r="AL84" s="71"/>
      <c r="AM84" s="74"/>
      <c r="AN84" s="72"/>
      <c r="AO84" s="72"/>
      <c r="AP84" s="72"/>
      <c r="AQ84" s="72"/>
      <c r="AR84" s="72"/>
      <c r="AS84" s="72"/>
      <c r="AT84" s="72"/>
      <c r="AU84" s="72"/>
      <c r="AV84" s="72"/>
      <c r="AW84" s="72"/>
      <c r="AX84" s="72"/>
      <c r="AY84" s="72"/>
      <c r="AZ84" s="72"/>
      <c r="BA84" s="72"/>
      <c r="BB84" s="72"/>
      <c r="BC84" s="121">
        <f t="shared" si="16"/>
        <v>0</v>
      </c>
      <c r="BD84" s="121">
        <f t="shared" si="63"/>
        <v>0</v>
      </c>
      <c r="BE84" s="121">
        <f t="shared" si="14"/>
        <v>0.24</v>
      </c>
      <c r="BF84" s="220"/>
      <c r="BG84" s="220"/>
      <c r="BH84" s="220"/>
      <c r="BI84" s="220"/>
      <c r="BJ84" s="227"/>
      <c r="BK84" s="244"/>
      <c r="BL84" s="195"/>
      <c r="BM84" s="205"/>
      <c r="BN84" s="205"/>
      <c r="BO84" s="205"/>
      <c r="BP84" s="205"/>
      <c r="BQ84" s="205"/>
      <c r="BR84" s="205"/>
      <c r="BS84" s="195"/>
      <c r="BT84" s="195"/>
      <c r="BU84" s="195"/>
      <c r="BV84" s="195"/>
      <c r="BW84" s="195"/>
      <c r="BX84" s="195"/>
      <c r="BY84" s="195"/>
      <c r="BZ84" s="195"/>
      <c r="CA84" s="195"/>
      <c r="CB84" s="195"/>
      <c r="CC84" s="195"/>
      <c r="CD84" s="195"/>
      <c r="CE84" s="195"/>
      <c r="CF84" s="195"/>
      <c r="CG84" s="195"/>
      <c r="CH84" s="195"/>
      <c r="CI84" s="195"/>
      <c r="CJ84" s="195"/>
      <c r="CK84" s="195"/>
      <c r="CL84" s="195"/>
      <c r="CM84" s="195"/>
      <c r="CN84" s="195"/>
      <c r="CO84" s="195"/>
      <c r="CP84" s="195"/>
      <c r="CQ84" s="195"/>
      <c r="CR84" s="189"/>
    </row>
    <row r="85" spans="1:96" ht="17.25" customHeight="1" x14ac:dyDescent="0.2">
      <c r="A85" s="250"/>
      <c r="B85" s="253"/>
      <c r="C85" s="241"/>
      <c r="D85" s="241"/>
      <c r="E85" s="253"/>
      <c r="F85" s="277"/>
      <c r="G85" s="277"/>
      <c r="H85" s="256"/>
      <c r="I85" s="259"/>
      <c r="J85" s="262"/>
      <c r="K85" s="265"/>
      <c r="L85" s="268"/>
      <c r="M85" s="271"/>
      <c r="N85" s="265"/>
      <c r="O85" s="212"/>
      <c r="P85" s="212"/>
      <c r="Q85" s="215"/>
      <c r="R85" s="65"/>
      <c r="S85" s="51"/>
      <c r="T85" s="65">
        <f>VLOOKUP(U85,FORMULAS!$A$15:$B$18,2,0)</f>
        <v>0</v>
      </c>
      <c r="U85" s="66" t="s">
        <v>163</v>
      </c>
      <c r="V85" s="67">
        <f>+IF(U85='Tabla Valoración controles'!$D$4,'Tabla Valoración controles'!$F$4,IF('208-PLA-Ft-78 Mapa Gestión'!U85='Tabla Valoración controles'!$D$5,'Tabla Valoración controles'!$F$5,IF(U85=FORMULAS!$A$10,0,'Tabla Valoración controles'!$F$6)))</f>
        <v>0</v>
      </c>
      <c r="W85" s="66"/>
      <c r="X85" s="68">
        <f>+IF(W85='Tabla Valoración controles'!$D$7,'Tabla Valoración controles'!$F$7,IF(U85=FORMULAS!$A$10,0,'Tabla Valoración controles'!$F$8))</f>
        <v>0</v>
      </c>
      <c r="Y85" s="66"/>
      <c r="Z85" s="67">
        <f>+IF(Y85='Tabla Valoración controles'!$D$9,'Tabla Valoración controles'!$F$9,IF(U85=FORMULAS!$A$10,0,'Tabla Valoración controles'!$F$10))</f>
        <v>0</v>
      </c>
      <c r="AA85" s="66"/>
      <c r="AB85" s="67">
        <f>+IF(AA85='Tabla Valoración controles'!$D$9,'Tabla Valoración controles'!$F$9,IF(W85=FORMULAS!$A$10,0,'Tabla Valoración controles'!$F$10))</f>
        <v>0</v>
      </c>
      <c r="AC85" s="66"/>
      <c r="AD85" s="67">
        <f>+IF(AC85='Tabla Valoración controles'!$D$13,'Tabla Valoración controles'!$F$13,'Tabla Valoración controles'!$F$14)</f>
        <v>0</v>
      </c>
      <c r="AE85" s="123"/>
      <c r="AF85" s="69"/>
      <c r="AG85" s="68"/>
      <c r="AH85" s="69"/>
      <c r="AI85" s="68"/>
      <c r="AJ85" s="70"/>
      <c r="AK85" s="66"/>
      <c r="AL85" s="71"/>
      <c r="AM85" s="74"/>
      <c r="AN85" s="72"/>
      <c r="AO85" s="72"/>
      <c r="AP85" s="72"/>
      <c r="AQ85" s="72"/>
      <c r="AR85" s="72"/>
      <c r="AS85" s="72"/>
      <c r="AT85" s="72"/>
      <c r="AU85" s="72"/>
      <c r="AV85" s="72"/>
      <c r="AW85" s="72"/>
      <c r="AX85" s="72"/>
      <c r="AY85" s="72"/>
      <c r="AZ85" s="72"/>
      <c r="BA85" s="72"/>
      <c r="BB85" s="72"/>
      <c r="BC85" s="121">
        <f t="shared" si="16"/>
        <v>0</v>
      </c>
      <c r="BD85" s="121">
        <f t="shared" si="63"/>
        <v>0</v>
      </c>
      <c r="BE85" s="121">
        <f t="shared" si="14"/>
        <v>0.24</v>
      </c>
      <c r="BF85" s="220"/>
      <c r="BG85" s="220"/>
      <c r="BH85" s="220"/>
      <c r="BI85" s="220"/>
      <c r="BJ85" s="227"/>
      <c r="BK85" s="244"/>
      <c r="BL85" s="195"/>
      <c r="BM85" s="205"/>
      <c r="BN85" s="205"/>
      <c r="BO85" s="205"/>
      <c r="BP85" s="205"/>
      <c r="BQ85" s="205"/>
      <c r="BR85" s="205"/>
      <c r="BS85" s="195"/>
      <c r="BT85" s="195"/>
      <c r="BU85" s="195"/>
      <c r="BV85" s="195"/>
      <c r="BW85" s="195"/>
      <c r="BX85" s="195"/>
      <c r="BY85" s="195"/>
      <c r="BZ85" s="195"/>
      <c r="CA85" s="195"/>
      <c r="CB85" s="195"/>
      <c r="CC85" s="195"/>
      <c r="CD85" s="195"/>
      <c r="CE85" s="195"/>
      <c r="CF85" s="195"/>
      <c r="CG85" s="195"/>
      <c r="CH85" s="195"/>
      <c r="CI85" s="195"/>
      <c r="CJ85" s="195"/>
      <c r="CK85" s="195"/>
      <c r="CL85" s="195"/>
      <c r="CM85" s="195"/>
      <c r="CN85" s="195"/>
      <c r="CO85" s="195"/>
      <c r="CP85" s="195"/>
      <c r="CQ85" s="195"/>
      <c r="CR85" s="189"/>
    </row>
    <row r="86" spans="1:96" ht="17.25" customHeight="1" x14ac:dyDescent="0.2">
      <c r="A86" s="251"/>
      <c r="B86" s="254"/>
      <c r="C86" s="242"/>
      <c r="D86" s="242"/>
      <c r="E86" s="254"/>
      <c r="F86" s="278"/>
      <c r="G86" s="278"/>
      <c r="H86" s="257"/>
      <c r="I86" s="260"/>
      <c r="J86" s="263"/>
      <c r="K86" s="266"/>
      <c r="L86" s="269"/>
      <c r="M86" s="272"/>
      <c r="N86" s="266"/>
      <c r="O86" s="213"/>
      <c r="P86" s="213"/>
      <c r="Q86" s="216"/>
      <c r="R86" s="65"/>
      <c r="S86" s="51"/>
      <c r="T86" s="65">
        <f>VLOOKUP(U86,FORMULAS!$A$15:$B$18,2,0)</f>
        <v>0</v>
      </c>
      <c r="U86" s="66" t="s">
        <v>163</v>
      </c>
      <c r="V86" s="67">
        <f>+IF(U86='Tabla Valoración controles'!$D$4,'Tabla Valoración controles'!$F$4,IF('208-PLA-Ft-78 Mapa Gestión'!U86='Tabla Valoración controles'!$D$5,'Tabla Valoración controles'!$F$5,IF(U86=FORMULAS!$A$10,0,'Tabla Valoración controles'!$F$6)))</f>
        <v>0</v>
      </c>
      <c r="W86" s="66"/>
      <c r="X86" s="68">
        <f>+IF(W86='Tabla Valoración controles'!$D$7,'Tabla Valoración controles'!$F$7,IF(U86=FORMULAS!$A$10,0,'Tabla Valoración controles'!$F$8))</f>
        <v>0</v>
      </c>
      <c r="Y86" s="66"/>
      <c r="Z86" s="67">
        <f>+IF(Y86='Tabla Valoración controles'!$D$9,'Tabla Valoración controles'!$F$9,IF(U86=FORMULAS!$A$10,0,'Tabla Valoración controles'!$F$10))</f>
        <v>0</v>
      </c>
      <c r="AA86" s="66"/>
      <c r="AB86" s="67">
        <f>+IF(AA86='Tabla Valoración controles'!$D$9,'Tabla Valoración controles'!$F$9,IF(W86=FORMULAS!$A$10,0,'Tabla Valoración controles'!$F$10))</f>
        <v>0</v>
      </c>
      <c r="AC86" s="66"/>
      <c r="AD86" s="67">
        <f>+IF(AC86='Tabla Valoración controles'!$D$13,'Tabla Valoración controles'!$F$13,'Tabla Valoración controles'!$F$14)</f>
        <v>0</v>
      </c>
      <c r="AE86" s="123"/>
      <c r="AF86" s="69"/>
      <c r="AG86" s="68"/>
      <c r="AH86" s="69"/>
      <c r="AI86" s="68"/>
      <c r="AJ86" s="70"/>
      <c r="AK86" s="66"/>
      <c r="AL86" s="71"/>
      <c r="AM86" s="74"/>
      <c r="AN86" s="72"/>
      <c r="AO86" s="72"/>
      <c r="AP86" s="72"/>
      <c r="AQ86" s="72"/>
      <c r="AR86" s="72"/>
      <c r="AS86" s="72"/>
      <c r="AT86" s="72"/>
      <c r="AU86" s="72"/>
      <c r="AV86" s="72"/>
      <c r="AW86" s="72"/>
      <c r="AX86" s="72"/>
      <c r="AY86" s="72"/>
      <c r="AZ86" s="72"/>
      <c r="BA86" s="72"/>
      <c r="BB86" s="72"/>
      <c r="BC86" s="121">
        <f t="shared" si="16"/>
        <v>0</v>
      </c>
      <c r="BD86" s="121">
        <f t="shared" si="63"/>
        <v>0</v>
      </c>
      <c r="BE86" s="121">
        <f t="shared" si="14"/>
        <v>0.24</v>
      </c>
      <c r="BF86" s="220"/>
      <c r="BG86" s="220"/>
      <c r="BH86" s="220"/>
      <c r="BI86" s="220"/>
      <c r="BJ86" s="227"/>
      <c r="BK86" s="245"/>
      <c r="BL86" s="202"/>
      <c r="BM86" s="205"/>
      <c r="BN86" s="205"/>
      <c r="BO86" s="205"/>
      <c r="BP86" s="205"/>
      <c r="BQ86" s="205"/>
      <c r="BR86" s="205"/>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190"/>
    </row>
    <row r="87" spans="1:96" ht="114.75" x14ac:dyDescent="0.2">
      <c r="A87" s="249">
        <v>14</v>
      </c>
      <c r="B87" s="252" t="s">
        <v>194</v>
      </c>
      <c r="C87" s="240" t="str">
        <f>VLOOKUP(B87,$CW$511:$CX$533,2,0)</f>
        <v>Programar, registrar y controlar los recursos financieros de la Entidad, con el propósito de garantizar la calidad, confiabilidad, razonabilidad y oportunidad de la información financiera.</v>
      </c>
      <c r="D87" s="240" t="str">
        <f>VLOOKUP(B87,FORMULAS!$A$30:$C$52,3,0)</f>
        <v>Subdirector Financiero</v>
      </c>
      <c r="E87" s="252" t="s">
        <v>114</v>
      </c>
      <c r="F87" s="252" t="s">
        <v>356</v>
      </c>
      <c r="G87" s="252" t="s">
        <v>357</v>
      </c>
      <c r="H87" s="273" t="s">
        <v>358</v>
      </c>
      <c r="I87" s="258" t="s">
        <v>279</v>
      </c>
      <c r="J87" s="261">
        <v>700</v>
      </c>
      <c r="K87" s="264" t="str">
        <f>+IF(L87=FORMULAS!$N$2,FORMULAS!$O$2,IF('208-PLA-Ft-78 Mapa Gestión'!L87:L92=FORMULAS!$N$3,FORMULAS!$O$3,IF('208-PLA-Ft-78 Mapa Gestión'!L87:L92=FORMULAS!$N$4,FORMULAS!$O$4,IF('208-PLA-Ft-78 Mapa Gestión'!L87:L92=FORMULAS!$N$5,FORMULAS!$O$5,IF('208-PLA-Ft-78 Mapa Gestión'!L87:L92=FORMULAS!$N$6,FORMULAS!$O$6)))))</f>
        <v>Alta</v>
      </c>
      <c r="L87" s="267">
        <f>+IF(J87&lt;=FORMULAS!$M$2,FORMULAS!$N$2,IF('208-PLA-Ft-78 Mapa Gestión'!J87&lt;=FORMULAS!$M$3,FORMULAS!$N$3,IF('208-PLA-Ft-78 Mapa Gestión'!J87&lt;=FORMULAS!$M$4,FORMULAS!$N$4,IF('208-PLA-Ft-78 Mapa Gestión'!J87&lt;=FORMULAS!$M$5,FORMULAS!$N$5,FORMULAS!$N$6))))</f>
        <v>0.8</v>
      </c>
      <c r="M87" s="270" t="s">
        <v>88</v>
      </c>
      <c r="N87" s="264" t="str">
        <f>+IF(M87=FORMULAS!$H$2,FORMULAS!$I$2,IF('208-PLA-Ft-78 Mapa Gestión'!M87:M92=FORMULAS!$H$3,FORMULAS!$I$3,IF('208-PLA-Ft-78 Mapa Gestión'!M87:M92=FORMULAS!$H$4,FORMULAS!$I$4,IF('208-PLA-Ft-78 Mapa Gestión'!M87:M92=FORMULAS!$H$5,FORMULAS!$I$5,IF('208-PLA-Ft-78 Mapa Gestión'!M87:M92=FORMULAS!$H$6,FORMULAS!$I$6,IF('208-PLA-Ft-78 Mapa Gestión'!M87:M92=FORMULAS!$H$7,FORMULAS!$I$7,IF('208-PLA-Ft-78 Mapa Gestión'!M87:M92=FORMULAS!$H$8,FORMULAS!$I$8,IF('208-PLA-Ft-78 Mapa Gestión'!M87:M92=FORMULAS!$H$9,FORMULAS!$I$9,IF('208-PLA-Ft-78 Mapa Gestión'!M87:M92=FORMULAS!$H$10,FORMULAS!$I$10,IF('208-PLA-Ft-78 Mapa Gestión'!M87:M92=FORMULAS!$H$11,FORMULAS!$I$11))))))))))</f>
        <v>Mayor</v>
      </c>
      <c r="O87" s="211">
        <f>VLOOKUP(N87,FORMULAS!$I$1:$J$6,2,0)</f>
        <v>0.8</v>
      </c>
      <c r="P87" s="211" t="str">
        <f t="shared" ref="P87" si="64">CONCATENATE(N87,K87)</f>
        <v>MayorAlta</v>
      </c>
      <c r="Q87" s="214" t="str">
        <f>VLOOKUP(P87,FORMULAS!$K$17:$L$42,2,0)</f>
        <v>Alto</v>
      </c>
      <c r="R87" s="65">
        <v>1</v>
      </c>
      <c r="S87" s="131" t="s">
        <v>359</v>
      </c>
      <c r="T87" s="65" t="str">
        <f>VLOOKUP(U87,FORMULAS!$A$15:$B$18,2,0)</f>
        <v>Probabilidad</v>
      </c>
      <c r="U87" s="66" t="s">
        <v>14</v>
      </c>
      <c r="V87" s="67">
        <f>+IF(U87='Tabla Valoración controles'!$D$4,'Tabla Valoración controles'!$F$4,IF('208-PLA-Ft-78 Mapa Gestión'!U87='Tabla Valoración controles'!$D$5,'Tabla Valoración controles'!$F$5,IF(U87=FORMULAS!$A$10,0,'Tabla Valoración controles'!$F$6)))</f>
        <v>0.15</v>
      </c>
      <c r="W87" s="66" t="s">
        <v>8</v>
      </c>
      <c r="X87" s="68">
        <f>+IF(W87='Tabla Valoración controles'!$D$7,'Tabla Valoración controles'!$F$7,IF(U87=FORMULAS!$A$10,0,'Tabla Valoración controles'!$F$8))</f>
        <v>0.15</v>
      </c>
      <c r="Y87" s="66" t="s">
        <v>19</v>
      </c>
      <c r="Z87" s="67">
        <f>+IF(Y87='Tabla Valoración controles'!$D$9,'Tabla Valoración controles'!$F$9,IF(U87=FORMULAS!$A$10,0,'Tabla Valoración controles'!$F$10))</f>
        <v>0</v>
      </c>
      <c r="AA87" s="66" t="s">
        <v>21</v>
      </c>
      <c r="AB87" s="67">
        <f>+IF(AA87='Tabla Valoración controles'!$D$9,'Tabla Valoración controles'!$F$9,IF(W87=FORMULAS!$A$10,0,'Tabla Valoración controles'!$F$10))</f>
        <v>0</v>
      </c>
      <c r="AC87" s="66" t="s">
        <v>102</v>
      </c>
      <c r="AD87" s="67">
        <f>+IF(AC87='Tabla Valoración controles'!$D$13,'Tabla Valoración controles'!$F$13,'Tabla Valoración controles'!$F$14)</f>
        <v>0</v>
      </c>
      <c r="AE87" s="123"/>
      <c r="AF87" s="69"/>
      <c r="AG87" s="68"/>
      <c r="AH87" s="69"/>
      <c r="AI87" s="68"/>
      <c r="AJ87" s="70"/>
      <c r="AK87" s="66"/>
      <c r="AL87" s="71"/>
      <c r="AM87" s="74"/>
      <c r="AN87" s="72"/>
      <c r="AO87" s="72"/>
      <c r="AP87" s="72"/>
      <c r="AQ87" s="72"/>
      <c r="AR87" s="72"/>
      <c r="AS87" s="72"/>
      <c r="AT87" s="72"/>
      <c r="AU87" s="72"/>
      <c r="AV87" s="72"/>
      <c r="AW87" s="72"/>
      <c r="AX87" s="72"/>
      <c r="AY87" s="72"/>
      <c r="AZ87" s="72"/>
      <c r="BA87" s="72"/>
      <c r="BB87" s="72"/>
      <c r="BC87" s="121">
        <f t="shared" si="16"/>
        <v>0.3</v>
      </c>
      <c r="BD87" s="121">
        <f>+IF(T87=FORMULAS!$A$8,'208-PLA-Ft-78 Mapa Gestión'!BC87*'208-PLA-Ft-78 Mapa Gestión'!L87:L92,'208-PLA-Ft-78 Mapa Gestión'!BC87*'208-PLA-Ft-78 Mapa Gestión'!O87:O92)</f>
        <v>0.24</v>
      </c>
      <c r="BE87" s="121">
        <f>+IF(T87=FORMULAS!$A$8,'208-PLA-Ft-78 Mapa Gestión'!L87:L92-'208-PLA-Ft-78 Mapa Gestión'!BD87,0)</f>
        <v>0.56000000000000005</v>
      </c>
      <c r="BF87" s="219">
        <f t="shared" ref="BF87" si="65">+BE92</f>
        <v>0.39200000000000002</v>
      </c>
      <c r="BG87" s="219" t="str">
        <f>+IF(BF87&lt;=FORMULAS!$N$2,FORMULAS!$O$2,IF(BF87&lt;=FORMULAS!$N$3,FORMULAS!$O$3,IF(BF87&lt;=FORMULAS!$N$4,FORMULAS!$O$4,IF(BF87&lt;=FORMULAS!$N$5,FORMULAS!$O$5,FORMULAS!O84))))</f>
        <v>Baja</v>
      </c>
      <c r="BH87" s="219" t="str">
        <f>+IF(T87=FORMULAS!$A$9,BE92,'208-PLA-Ft-78 Mapa Gestión'!N87:N92)</f>
        <v>Mayor</v>
      </c>
      <c r="BI87" s="219">
        <f>+IF(T87=FORMULAS!B87,'208-PLA-Ft-78 Mapa Gestión'!BE92,'208-PLA-Ft-78 Mapa Gestión'!O87:O92)</f>
        <v>0.8</v>
      </c>
      <c r="BJ87" s="227" t="str">
        <f t="shared" ref="BJ87" si="66">CONCATENATE(BH87,BG87)</f>
        <v>MayorBaja</v>
      </c>
      <c r="BK87" s="243" t="str">
        <f>VLOOKUP(BJ87,FORMULAS!$K$17:$L$42,2,0)</f>
        <v>Alto</v>
      </c>
      <c r="BL87" s="194" t="s">
        <v>170</v>
      </c>
      <c r="BM87" s="134" t="s">
        <v>361</v>
      </c>
      <c r="BN87" s="139" t="s">
        <v>362</v>
      </c>
      <c r="BO87" s="140">
        <v>44562</v>
      </c>
      <c r="BP87" s="140">
        <v>44926</v>
      </c>
      <c r="BQ87" s="139" t="s">
        <v>363</v>
      </c>
      <c r="BR87" s="139" t="s">
        <v>364</v>
      </c>
      <c r="BS87" s="136" t="s">
        <v>253</v>
      </c>
      <c r="BT87" s="194"/>
      <c r="BU87" s="194"/>
      <c r="BV87" s="194"/>
      <c r="BW87" s="194"/>
      <c r="BX87" s="194"/>
      <c r="BY87" s="194"/>
      <c r="BZ87" s="194"/>
      <c r="CA87" s="194"/>
      <c r="CB87" s="194"/>
      <c r="CC87" s="194"/>
      <c r="CD87" s="194"/>
      <c r="CE87" s="194"/>
      <c r="CF87" s="194"/>
      <c r="CG87" s="194"/>
      <c r="CH87" s="194"/>
      <c r="CI87" s="194"/>
      <c r="CJ87" s="194"/>
      <c r="CK87" s="194"/>
      <c r="CL87" s="194"/>
      <c r="CM87" s="194"/>
      <c r="CN87" s="194"/>
      <c r="CO87" s="194"/>
      <c r="CP87" s="194"/>
      <c r="CQ87" s="194"/>
      <c r="CR87" s="188" t="s">
        <v>369</v>
      </c>
    </row>
    <row r="88" spans="1:96" ht="114.75" x14ac:dyDescent="0.2">
      <c r="A88" s="250"/>
      <c r="B88" s="253"/>
      <c r="C88" s="241"/>
      <c r="D88" s="241"/>
      <c r="E88" s="253"/>
      <c r="F88" s="253"/>
      <c r="G88" s="253"/>
      <c r="H88" s="274"/>
      <c r="I88" s="259"/>
      <c r="J88" s="262"/>
      <c r="K88" s="265"/>
      <c r="L88" s="268"/>
      <c r="M88" s="271"/>
      <c r="N88" s="265"/>
      <c r="O88" s="212"/>
      <c r="P88" s="212"/>
      <c r="Q88" s="215"/>
      <c r="R88" s="65">
        <v>2</v>
      </c>
      <c r="S88" s="51" t="s">
        <v>360</v>
      </c>
      <c r="T88" s="65" t="str">
        <f>VLOOKUP(U88,FORMULAS!$A$15:$B$18,2,0)</f>
        <v>Probabilidad</v>
      </c>
      <c r="U88" s="66" t="s">
        <v>14</v>
      </c>
      <c r="V88" s="67">
        <f>+IF(U88='Tabla Valoración controles'!$D$4,'Tabla Valoración controles'!$F$4,IF('208-PLA-Ft-78 Mapa Gestión'!U88='Tabla Valoración controles'!$D$5,'Tabla Valoración controles'!$F$5,IF(U88=FORMULAS!$A$10,0,'Tabla Valoración controles'!$F$6)))</f>
        <v>0.15</v>
      </c>
      <c r="W88" s="66" t="s">
        <v>8</v>
      </c>
      <c r="X88" s="68">
        <f>+IF(W88='Tabla Valoración controles'!$D$7,'Tabla Valoración controles'!$F$7,IF(U88=FORMULAS!$A$10,0,'Tabla Valoración controles'!$F$8))</f>
        <v>0.15</v>
      </c>
      <c r="Y88" s="66" t="s">
        <v>19</v>
      </c>
      <c r="Z88" s="67">
        <f>+IF(Y88='Tabla Valoración controles'!$D$9,'Tabla Valoración controles'!$F$9,IF(U88=FORMULAS!$A$10,0,'Tabla Valoración controles'!$F$10))</f>
        <v>0</v>
      </c>
      <c r="AA88" s="66" t="s">
        <v>21</v>
      </c>
      <c r="AB88" s="67">
        <f>+IF(AA88='Tabla Valoración controles'!$D$9,'Tabla Valoración controles'!$F$9,IF(W88=FORMULAS!$A$10,0,'Tabla Valoración controles'!$F$10))</f>
        <v>0</v>
      </c>
      <c r="AC88" s="66" t="s">
        <v>102</v>
      </c>
      <c r="AD88" s="67">
        <f>+IF(AC88='Tabla Valoración controles'!$D$13,'Tabla Valoración controles'!$F$13,'Tabla Valoración controles'!$F$14)</f>
        <v>0</v>
      </c>
      <c r="AE88" s="123"/>
      <c r="AF88" s="69"/>
      <c r="AG88" s="68"/>
      <c r="AH88" s="69"/>
      <c r="AI88" s="68"/>
      <c r="AJ88" s="70"/>
      <c r="AK88" s="66"/>
      <c r="AL88" s="71"/>
      <c r="AM88" s="74"/>
      <c r="AN88" s="72"/>
      <c r="AO88" s="72"/>
      <c r="AP88" s="72"/>
      <c r="AQ88" s="72"/>
      <c r="AR88" s="72"/>
      <c r="AS88" s="72"/>
      <c r="AT88" s="72"/>
      <c r="AU88" s="72"/>
      <c r="AV88" s="72"/>
      <c r="AW88" s="72"/>
      <c r="AX88" s="72"/>
      <c r="AY88" s="72"/>
      <c r="AZ88" s="72"/>
      <c r="BA88" s="72"/>
      <c r="BB88" s="72"/>
      <c r="BC88" s="121">
        <f t="shared" si="16"/>
        <v>0.3</v>
      </c>
      <c r="BD88" s="121">
        <f t="shared" ref="BD88" si="67">+BC88*BE87</f>
        <v>0.16800000000000001</v>
      </c>
      <c r="BE88" s="121">
        <f t="shared" ref="BE88" si="68">+BE87-BD88</f>
        <v>0.39200000000000002</v>
      </c>
      <c r="BF88" s="220"/>
      <c r="BG88" s="220"/>
      <c r="BH88" s="220"/>
      <c r="BI88" s="220"/>
      <c r="BJ88" s="227"/>
      <c r="BK88" s="244"/>
      <c r="BL88" s="195"/>
      <c r="BM88" s="134" t="s">
        <v>365</v>
      </c>
      <c r="BN88" s="139" t="s">
        <v>366</v>
      </c>
      <c r="BO88" s="140">
        <v>44562</v>
      </c>
      <c r="BP88" s="140">
        <v>44926</v>
      </c>
      <c r="BQ88" s="139" t="s">
        <v>367</v>
      </c>
      <c r="BR88" s="139" t="s">
        <v>368</v>
      </c>
      <c r="BS88" s="136" t="s">
        <v>253</v>
      </c>
      <c r="BT88" s="195"/>
      <c r="BU88" s="195"/>
      <c r="BV88" s="195"/>
      <c r="BW88" s="195"/>
      <c r="BX88" s="195"/>
      <c r="BY88" s="195"/>
      <c r="BZ88" s="195"/>
      <c r="CA88" s="195"/>
      <c r="CB88" s="195"/>
      <c r="CC88" s="195"/>
      <c r="CD88" s="195"/>
      <c r="CE88" s="195"/>
      <c r="CF88" s="195"/>
      <c r="CG88" s="195"/>
      <c r="CH88" s="195"/>
      <c r="CI88" s="195"/>
      <c r="CJ88" s="195"/>
      <c r="CK88" s="195"/>
      <c r="CL88" s="195"/>
      <c r="CM88" s="195"/>
      <c r="CN88" s="195"/>
      <c r="CO88" s="195"/>
      <c r="CP88" s="195"/>
      <c r="CQ88" s="195"/>
      <c r="CR88" s="189"/>
    </row>
    <row r="89" spans="1:96" ht="17.25" customHeight="1" x14ac:dyDescent="0.2">
      <c r="A89" s="250"/>
      <c r="B89" s="253"/>
      <c r="C89" s="241"/>
      <c r="D89" s="241"/>
      <c r="E89" s="253"/>
      <c r="F89" s="253"/>
      <c r="G89" s="253"/>
      <c r="H89" s="274"/>
      <c r="I89" s="259"/>
      <c r="J89" s="262"/>
      <c r="K89" s="265"/>
      <c r="L89" s="268"/>
      <c r="M89" s="271"/>
      <c r="N89" s="265"/>
      <c r="O89" s="212"/>
      <c r="P89" s="212"/>
      <c r="Q89" s="215"/>
      <c r="R89" s="65"/>
      <c r="S89" s="51"/>
      <c r="T89" s="65">
        <f>VLOOKUP(U89,FORMULAS!$A$15:$B$18,2,0)</f>
        <v>0</v>
      </c>
      <c r="U89" s="66" t="s">
        <v>163</v>
      </c>
      <c r="V89" s="67">
        <f>+IF(U89='Tabla Valoración controles'!$D$4,'Tabla Valoración controles'!$F$4,IF('208-PLA-Ft-78 Mapa Gestión'!U89='Tabla Valoración controles'!$D$5,'Tabla Valoración controles'!$F$5,IF(U89=FORMULAS!$A$10,0,'Tabla Valoración controles'!$F$6)))</f>
        <v>0</v>
      </c>
      <c r="W89" s="66"/>
      <c r="X89" s="68">
        <f>+IF(W89='Tabla Valoración controles'!$D$7,'Tabla Valoración controles'!$F$7,IF(U89=FORMULAS!$A$10,0,'Tabla Valoración controles'!$F$8))</f>
        <v>0</v>
      </c>
      <c r="Y89" s="66"/>
      <c r="Z89" s="67">
        <f>+IF(Y89='Tabla Valoración controles'!$D$9,'Tabla Valoración controles'!$F$9,IF(U89=FORMULAS!$A$10,0,'Tabla Valoración controles'!$F$10))</f>
        <v>0</v>
      </c>
      <c r="AA89" s="66"/>
      <c r="AB89" s="67">
        <f>+IF(AA89='Tabla Valoración controles'!$D$9,'Tabla Valoración controles'!$F$9,IF(W89=FORMULAS!$A$10,0,'Tabla Valoración controles'!$F$10))</f>
        <v>0</v>
      </c>
      <c r="AC89" s="66"/>
      <c r="AD89" s="67">
        <f>+IF(AC89='Tabla Valoración controles'!$D$13,'Tabla Valoración controles'!$F$13,'Tabla Valoración controles'!$F$14)</f>
        <v>0</v>
      </c>
      <c r="AE89" s="123"/>
      <c r="AF89" s="69"/>
      <c r="AG89" s="68"/>
      <c r="AH89" s="69"/>
      <c r="AI89" s="68"/>
      <c r="AJ89" s="70"/>
      <c r="AK89" s="66"/>
      <c r="AL89" s="71"/>
      <c r="AM89" s="74"/>
      <c r="AN89" s="72"/>
      <c r="AO89" s="72"/>
      <c r="AP89" s="72"/>
      <c r="AQ89" s="72"/>
      <c r="AR89" s="72"/>
      <c r="AS89" s="72"/>
      <c r="AT89" s="72"/>
      <c r="AU89" s="72"/>
      <c r="AV89" s="72"/>
      <c r="AW89" s="72"/>
      <c r="AX89" s="72"/>
      <c r="AY89" s="72"/>
      <c r="AZ89" s="72"/>
      <c r="BA89" s="72"/>
      <c r="BB89" s="72"/>
      <c r="BC89" s="121">
        <f t="shared" si="16"/>
        <v>0</v>
      </c>
      <c r="BD89" s="121">
        <f t="shared" ref="BD89:BD92" si="69">+BD88*BC89</f>
        <v>0</v>
      </c>
      <c r="BE89" s="121">
        <f t="shared" si="14"/>
        <v>0.39200000000000002</v>
      </c>
      <c r="BF89" s="220"/>
      <c r="BG89" s="220"/>
      <c r="BH89" s="220"/>
      <c r="BI89" s="220"/>
      <c r="BJ89" s="227"/>
      <c r="BK89" s="244"/>
      <c r="BL89" s="195"/>
      <c r="BM89" s="137"/>
      <c r="BN89" s="137"/>
      <c r="BO89" s="137"/>
      <c r="BP89" s="137"/>
      <c r="BQ89" s="137"/>
      <c r="BR89" s="137"/>
      <c r="BS89" s="137"/>
      <c r="BT89" s="195"/>
      <c r="BU89" s="195"/>
      <c r="BV89" s="195"/>
      <c r="BW89" s="195"/>
      <c r="BX89" s="195"/>
      <c r="BY89" s="195"/>
      <c r="BZ89" s="195"/>
      <c r="CA89" s="195"/>
      <c r="CB89" s="195"/>
      <c r="CC89" s="195"/>
      <c r="CD89" s="195"/>
      <c r="CE89" s="195"/>
      <c r="CF89" s="195"/>
      <c r="CG89" s="195"/>
      <c r="CH89" s="195"/>
      <c r="CI89" s="195"/>
      <c r="CJ89" s="195"/>
      <c r="CK89" s="195"/>
      <c r="CL89" s="195"/>
      <c r="CM89" s="195"/>
      <c r="CN89" s="195"/>
      <c r="CO89" s="195"/>
      <c r="CP89" s="195"/>
      <c r="CQ89" s="195"/>
      <c r="CR89" s="189"/>
    </row>
    <row r="90" spans="1:96" ht="17.25" customHeight="1" x14ac:dyDescent="0.2">
      <c r="A90" s="250"/>
      <c r="B90" s="253"/>
      <c r="C90" s="241"/>
      <c r="D90" s="241"/>
      <c r="E90" s="253"/>
      <c r="F90" s="253"/>
      <c r="G90" s="253"/>
      <c r="H90" s="274"/>
      <c r="I90" s="259"/>
      <c r="J90" s="262"/>
      <c r="K90" s="265"/>
      <c r="L90" s="268"/>
      <c r="M90" s="271"/>
      <c r="N90" s="265"/>
      <c r="O90" s="212"/>
      <c r="P90" s="212"/>
      <c r="Q90" s="215"/>
      <c r="R90" s="65"/>
      <c r="S90" s="51"/>
      <c r="T90" s="65">
        <f>VLOOKUP(U90,FORMULAS!$A$15:$B$18,2,0)</f>
        <v>0</v>
      </c>
      <c r="U90" s="66" t="s">
        <v>163</v>
      </c>
      <c r="V90" s="67">
        <f>+IF(U90='Tabla Valoración controles'!$D$4,'Tabla Valoración controles'!$F$4,IF('208-PLA-Ft-78 Mapa Gestión'!U90='Tabla Valoración controles'!$D$5,'Tabla Valoración controles'!$F$5,IF(U90=FORMULAS!$A$10,0,'Tabla Valoración controles'!$F$6)))</f>
        <v>0</v>
      </c>
      <c r="W90" s="66"/>
      <c r="X90" s="68">
        <f>+IF(W90='Tabla Valoración controles'!$D$7,'Tabla Valoración controles'!$F$7,IF(U90=FORMULAS!$A$10,0,'Tabla Valoración controles'!$F$8))</f>
        <v>0</v>
      </c>
      <c r="Y90" s="66"/>
      <c r="Z90" s="67">
        <f>+IF(Y90='Tabla Valoración controles'!$D$9,'Tabla Valoración controles'!$F$9,IF(U90=FORMULAS!$A$10,0,'Tabla Valoración controles'!$F$10))</f>
        <v>0</v>
      </c>
      <c r="AA90" s="66"/>
      <c r="AB90" s="67">
        <f>+IF(AA90='Tabla Valoración controles'!$D$9,'Tabla Valoración controles'!$F$9,IF(W90=FORMULAS!$A$10,0,'Tabla Valoración controles'!$F$10))</f>
        <v>0</v>
      </c>
      <c r="AC90" s="66"/>
      <c r="AD90" s="67">
        <f>+IF(AC90='Tabla Valoración controles'!$D$13,'Tabla Valoración controles'!$F$13,'Tabla Valoración controles'!$F$14)</f>
        <v>0</v>
      </c>
      <c r="AE90" s="123"/>
      <c r="AF90" s="69"/>
      <c r="AG90" s="68"/>
      <c r="AH90" s="69"/>
      <c r="AI90" s="68"/>
      <c r="AJ90" s="70"/>
      <c r="AK90" s="66"/>
      <c r="AL90" s="71"/>
      <c r="AM90" s="74"/>
      <c r="AN90" s="72"/>
      <c r="AO90" s="72"/>
      <c r="AP90" s="72"/>
      <c r="AQ90" s="72"/>
      <c r="AR90" s="72"/>
      <c r="AS90" s="72"/>
      <c r="AT90" s="72"/>
      <c r="AU90" s="72"/>
      <c r="AV90" s="72"/>
      <c r="AW90" s="72"/>
      <c r="AX90" s="72"/>
      <c r="AY90" s="72"/>
      <c r="AZ90" s="72"/>
      <c r="BA90" s="72"/>
      <c r="BB90" s="72"/>
      <c r="BC90" s="121">
        <f t="shared" si="16"/>
        <v>0</v>
      </c>
      <c r="BD90" s="121">
        <f t="shared" si="69"/>
        <v>0</v>
      </c>
      <c r="BE90" s="121">
        <f t="shared" si="14"/>
        <v>0.39200000000000002</v>
      </c>
      <c r="BF90" s="220"/>
      <c r="BG90" s="220"/>
      <c r="BH90" s="220"/>
      <c r="BI90" s="220"/>
      <c r="BJ90" s="227"/>
      <c r="BK90" s="244"/>
      <c r="BL90" s="195"/>
      <c r="BM90" s="137"/>
      <c r="BN90" s="137"/>
      <c r="BO90" s="137"/>
      <c r="BP90" s="137"/>
      <c r="BQ90" s="137"/>
      <c r="BR90" s="137"/>
      <c r="BS90" s="137"/>
      <c r="BT90" s="195"/>
      <c r="BU90" s="195"/>
      <c r="BV90" s="195"/>
      <c r="BW90" s="195"/>
      <c r="BX90" s="195"/>
      <c r="BY90" s="195"/>
      <c r="BZ90" s="195"/>
      <c r="CA90" s="195"/>
      <c r="CB90" s="195"/>
      <c r="CC90" s="195"/>
      <c r="CD90" s="195"/>
      <c r="CE90" s="195"/>
      <c r="CF90" s="195"/>
      <c r="CG90" s="195"/>
      <c r="CH90" s="195"/>
      <c r="CI90" s="195"/>
      <c r="CJ90" s="195"/>
      <c r="CK90" s="195"/>
      <c r="CL90" s="195"/>
      <c r="CM90" s="195"/>
      <c r="CN90" s="195"/>
      <c r="CO90" s="195"/>
      <c r="CP90" s="195"/>
      <c r="CQ90" s="195"/>
      <c r="CR90" s="189"/>
    </row>
    <row r="91" spans="1:96" ht="17.25" customHeight="1" x14ac:dyDescent="0.2">
      <c r="A91" s="250"/>
      <c r="B91" s="253"/>
      <c r="C91" s="241"/>
      <c r="D91" s="241"/>
      <c r="E91" s="253"/>
      <c r="F91" s="253"/>
      <c r="G91" s="253"/>
      <c r="H91" s="274"/>
      <c r="I91" s="259"/>
      <c r="J91" s="262"/>
      <c r="K91" s="265"/>
      <c r="L91" s="268"/>
      <c r="M91" s="271"/>
      <c r="N91" s="265"/>
      <c r="O91" s="212"/>
      <c r="P91" s="212"/>
      <c r="Q91" s="215"/>
      <c r="R91" s="65"/>
      <c r="S91" s="51"/>
      <c r="T91" s="65">
        <f>VLOOKUP(U91,FORMULAS!$A$15:$B$18,2,0)</f>
        <v>0</v>
      </c>
      <c r="U91" s="66" t="s">
        <v>163</v>
      </c>
      <c r="V91" s="67">
        <f>+IF(U91='Tabla Valoración controles'!$D$4,'Tabla Valoración controles'!$F$4,IF('208-PLA-Ft-78 Mapa Gestión'!U91='Tabla Valoración controles'!$D$5,'Tabla Valoración controles'!$F$5,IF(U91=FORMULAS!$A$10,0,'Tabla Valoración controles'!$F$6)))</f>
        <v>0</v>
      </c>
      <c r="W91" s="66"/>
      <c r="X91" s="68">
        <f>+IF(W91='Tabla Valoración controles'!$D$7,'Tabla Valoración controles'!$F$7,IF(U91=FORMULAS!$A$10,0,'Tabla Valoración controles'!$F$8))</f>
        <v>0</v>
      </c>
      <c r="Y91" s="66"/>
      <c r="Z91" s="67">
        <f>+IF(Y91='Tabla Valoración controles'!$D$9,'Tabla Valoración controles'!$F$9,IF(U91=FORMULAS!$A$10,0,'Tabla Valoración controles'!$F$10))</f>
        <v>0</v>
      </c>
      <c r="AA91" s="66"/>
      <c r="AB91" s="67">
        <f>+IF(AA91='Tabla Valoración controles'!$D$9,'Tabla Valoración controles'!$F$9,IF(W91=FORMULAS!$A$10,0,'Tabla Valoración controles'!$F$10))</f>
        <v>0</v>
      </c>
      <c r="AC91" s="66"/>
      <c r="AD91" s="67">
        <f>+IF(AC91='Tabla Valoración controles'!$D$13,'Tabla Valoración controles'!$F$13,'Tabla Valoración controles'!$F$14)</f>
        <v>0</v>
      </c>
      <c r="AE91" s="123"/>
      <c r="AF91" s="69"/>
      <c r="AG91" s="68"/>
      <c r="AH91" s="69"/>
      <c r="AI91" s="68"/>
      <c r="AJ91" s="70"/>
      <c r="AK91" s="66"/>
      <c r="AL91" s="71"/>
      <c r="AM91" s="74"/>
      <c r="AN91" s="72"/>
      <c r="AO91" s="72"/>
      <c r="AP91" s="72"/>
      <c r="AQ91" s="72"/>
      <c r="AR91" s="72"/>
      <c r="AS91" s="72"/>
      <c r="AT91" s="72"/>
      <c r="AU91" s="72"/>
      <c r="AV91" s="72"/>
      <c r="AW91" s="72"/>
      <c r="AX91" s="72"/>
      <c r="AY91" s="72"/>
      <c r="AZ91" s="72"/>
      <c r="BA91" s="72"/>
      <c r="BB91" s="72"/>
      <c r="BC91" s="121">
        <f t="shared" si="16"/>
        <v>0</v>
      </c>
      <c r="BD91" s="121">
        <f t="shared" si="69"/>
        <v>0</v>
      </c>
      <c r="BE91" s="121">
        <f t="shared" si="14"/>
        <v>0.39200000000000002</v>
      </c>
      <c r="BF91" s="220"/>
      <c r="BG91" s="220"/>
      <c r="BH91" s="220"/>
      <c r="BI91" s="220"/>
      <c r="BJ91" s="227"/>
      <c r="BK91" s="244"/>
      <c r="BL91" s="195"/>
      <c r="BM91" s="137"/>
      <c r="BN91" s="137"/>
      <c r="BO91" s="137"/>
      <c r="BP91" s="137"/>
      <c r="BQ91" s="137"/>
      <c r="BR91" s="137"/>
      <c r="BS91" s="137"/>
      <c r="BT91" s="195"/>
      <c r="BU91" s="195"/>
      <c r="BV91" s="195"/>
      <c r="BW91" s="195"/>
      <c r="BX91" s="195"/>
      <c r="BY91" s="195"/>
      <c r="BZ91" s="195"/>
      <c r="CA91" s="195"/>
      <c r="CB91" s="195"/>
      <c r="CC91" s="195"/>
      <c r="CD91" s="195"/>
      <c r="CE91" s="195"/>
      <c r="CF91" s="195"/>
      <c r="CG91" s="195"/>
      <c r="CH91" s="195"/>
      <c r="CI91" s="195"/>
      <c r="CJ91" s="195"/>
      <c r="CK91" s="195"/>
      <c r="CL91" s="195"/>
      <c r="CM91" s="195"/>
      <c r="CN91" s="195"/>
      <c r="CO91" s="195"/>
      <c r="CP91" s="195"/>
      <c r="CQ91" s="195"/>
      <c r="CR91" s="189"/>
    </row>
    <row r="92" spans="1:96" ht="17.25" customHeight="1" x14ac:dyDescent="0.2">
      <c r="A92" s="251"/>
      <c r="B92" s="254"/>
      <c r="C92" s="242"/>
      <c r="D92" s="242"/>
      <c r="E92" s="254"/>
      <c r="F92" s="254"/>
      <c r="G92" s="254"/>
      <c r="H92" s="275"/>
      <c r="I92" s="260"/>
      <c r="J92" s="263"/>
      <c r="K92" s="266"/>
      <c r="L92" s="269"/>
      <c r="M92" s="272"/>
      <c r="N92" s="266"/>
      <c r="O92" s="213"/>
      <c r="P92" s="213"/>
      <c r="Q92" s="216"/>
      <c r="R92" s="65"/>
      <c r="S92" s="51"/>
      <c r="T92" s="65">
        <f>VLOOKUP(U92,FORMULAS!$A$15:$B$18,2,0)</f>
        <v>0</v>
      </c>
      <c r="U92" s="66" t="s">
        <v>163</v>
      </c>
      <c r="V92" s="67">
        <f>+IF(U92='Tabla Valoración controles'!$D$4,'Tabla Valoración controles'!$F$4,IF('208-PLA-Ft-78 Mapa Gestión'!U92='Tabla Valoración controles'!$D$5,'Tabla Valoración controles'!$F$5,IF(U92=FORMULAS!$A$10,0,'Tabla Valoración controles'!$F$6)))</f>
        <v>0</v>
      </c>
      <c r="W92" s="66"/>
      <c r="X92" s="68">
        <f>+IF(W92='Tabla Valoración controles'!$D$7,'Tabla Valoración controles'!$F$7,IF(U92=FORMULAS!$A$10,0,'Tabla Valoración controles'!$F$8))</f>
        <v>0</v>
      </c>
      <c r="Y92" s="66"/>
      <c r="Z92" s="67">
        <f>+IF(Y92='Tabla Valoración controles'!$D$9,'Tabla Valoración controles'!$F$9,IF(U92=FORMULAS!$A$10,0,'Tabla Valoración controles'!$F$10))</f>
        <v>0</v>
      </c>
      <c r="AA92" s="66"/>
      <c r="AB92" s="67">
        <f>+IF(AA92='Tabla Valoración controles'!$D$9,'Tabla Valoración controles'!$F$9,IF(W92=FORMULAS!$A$10,0,'Tabla Valoración controles'!$F$10))</f>
        <v>0</v>
      </c>
      <c r="AC92" s="66"/>
      <c r="AD92" s="67">
        <f>+IF(AC92='Tabla Valoración controles'!$D$13,'Tabla Valoración controles'!$F$13,'Tabla Valoración controles'!$F$14)</f>
        <v>0</v>
      </c>
      <c r="AE92" s="123"/>
      <c r="AF92" s="69"/>
      <c r="AG92" s="68"/>
      <c r="AH92" s="69"/>
      <c r="AI92" s="68"/>
      <c r="AJ92" s="70"/>
      <c r="AK92" s="66"/>
      <c r="AL92" s="71"/>
      <c r="AM92" s="74"/>
      <c r="AN92" s="72"/>
      <c r="AO92" s="72"/>
      <c r="AP92" s="72"/>
      <c r="AQ92" s="72"/>
      <c r="AR92" s="72"/>
      <c r="AS92" s="72"/>
      <c r="AT92" s="72"/>
      <c r="AU92" s="72"/>
      <c r="AV92" s="72"/>
      <c r="AW92" s="72"/>
      <c r="AX92" s="72"/>
      <c r="AY92" s="72"/>
      <c r="AZ92" s="72"/>
      <c r="BA92" s="72"/>
      <c r="BB92" s="72"/>
      <c r="BC92" s="121">
        <f t="shared" si="16"/>
        <v>0</v>
      </c>
      <c r="BD92" s="121">
        <f t="shared" si="69"/>
        <v>0</v>
      </c>
      <c r="BE92" s="121">
        <f t="shared" ref="BE92:BE155" si="70">+BE91-BD92</f>
        <v>0.39200000000000002</v>
      </c>
      <c r="BF92" s="220"/>
      <c r="BG92" s="220"/>
      <c r="BH92" s="220"/>
      <c r="BI92" s="220"/>
      <c r="BJ92" s="227"/>
      <c r="BK92" s="245"/>
      <c r="BL92" s="202"/>
      <c r="BM92" s="138"/>
      <c r="BN92" s="138"/>
      <c r="BO92" s="138"/>
      <c r="BP92" s="138"/>
      <c r="BQ92" s="138"/>
      <c r="BR92" s="138"/>
      <c r="BS92" s="138"/>
      <c r="BT92" s="202"/>
      <c r="BU92" s="202"/>
      <c r="BV92" s="202"/>
      <c r="BW92" s="202"/>
      <c r="BX92" s="202"/>
      <c r="BY92" s="202"/>
      <c r="BZ92" s="202"/>
      <c r="CA92" s="202"/>
      <c r="CB92" s="202"/>
      <c r="CC92" s="202"/>
      <c r="CD92" s="202"/>
      <c r="CE92" s="202"/>
      <c r="CF92" s="202"/>
      <c r="CG92" s="202"/>
      <c r="CH92" s="202"/>
      <c r="CI92" s="202"/>
      <c r="CJ92" s="202"/>
      <c r="CK92" s="202"/>
      <c r="CL92" s="202"/>
      <c r="CM92" s="202"/>
      <c r="CN92" s="202"/>
      <c r="CO92" s="202"/>
      <c r="CP92" s="202"/>
      <c r="CQ92" s="202"/>
      <c r="CR92" s="190"/>
    </row>
    <row r="93" spans="1:96" ht="76.5" x14ac:dyDescent="0.2">
      <c r="A93" s="249">
        <v>15</v>
      </c>
      <c r="B93" s="252" t="s">
        <v>189</v>
      </c>
      <c r="C93" s="240" t="str">
        <f>VLOOKUP(B93,$CW$511:$CX$533,2,0)</f>
        <v>Titular predios de desarrollos urbanisticos de la Caja o que han sido cedidos a la misma por otras entidades publicas o privadas, con el fin de garantizar el derecho a la propiedad.</v>
      </c>
      <c r="D93" s="240" t="str">
        <f>VLOOKUP(B93,FORMULAS!$A$30:$C$52,3,0)</f>
        <v>Director de Urbanizaciones y Titulación</v>
      </c>
      <c r="E93" s="252" t="s">
        <v>278</v>
      </c>
      <c r="F93" s="276" t="s">
        <v>398</v>
      </c>
      <c r="G93" s="276" t="s">
        <v>399</v>
      </c>
      <c r="H93" s="255" t="s">
        <v>400</v>
      </c>
      <c r="I93" s="258" t="s">
        <v>279</v>
      </c>
      <c r="J93" s="261">
        <v>24</v>
      </c>
      <c r="K93" s="264" t="str">
        <f>+IF(L93=FORMULAS!$N$2,FORMULAS!$O$2,IF('208-PLA-Ft-78 Mapa Gestión'!L93:L98=FORMULAS!$N$3,FORMULAS!$O$3,IF('208-PLA-Ft-78 Mapa Gestión'!L93:L98=FORMULAS!$N$4,FORMULAS!$O$4,IF('208-PLA-Ft-78 Mapa Gestión'!L93:L98=FORMULAS!$N$5,FORMULAS!$O$5,IF('208-PLA-Ft-78 Mapa Gestión'!L93:L98=FORMULAS!$N$6,FORMULAS!$O$6)))))</f>
        <v>Baja</v>
      </c>
      <c r="L93" s="267">
        <f>+IF(J93&lt;=FORMULAS!$M$2,FORMULAS!$N$2,IF('208-PLA-Ft-78 Mapa Gestión'!J93&lt;=FORMULAS!$M$3,FORMULAS!$N$3,IF('208-PLA-Ft-78 Mapa Gestión'!J93&lt;=FORMULAS!$M$4,FORMULAS!$N$4,IF('208-PLA-Ft-78 Mapa Gestión'!J93&lt;=FORMULAS!$M$5,FORMULAS!$N$5,FORMULAS!$N$6))))</f>
        <v>0.4</v>
      </c>
      <c r="M93" s="270" t="s">
        <v>282</v>
      </c>
      <c r="N93" s="264" t="str">
        <f>+IF(M93=FORMULAS!$H$2,FORMULAS!$I$2,IF('208-PLA-Ft-78 Mapa Gestión'!M93:M98=FORMULAS!$H$3,FORMULAS!$I$3,IF('208-PLA-Ft-78 Mapa Gestión'!M93:M98=FORMULAS!$H$4,FORMULAS!$I$4,IF('208-PLA-Ft-78 Mapa Gestión'!M93:M98=FORMULAS!$H$5,FORMULAS!$I$5,IF('208-PLA-Ft-78 Mapa Gestión'!M93:M98=FORMULAS!$H$6,FORMULAS!$I$6,IF('208-PLA-Ft-78 Mapa Gestión'!M93:M98=FORMULAS!$H$7,FORMULAS!$I$7,IF('208-PLA-Ft-78 Mapa Gestión'!M93:M98=FORMULAS!$H$8,FORMULAS!$I$8,IF('208-PLA-Ft-78 Mapa Gestión'!M93:M98=FORMULAS!$H$9,FORMULAS!$I$9,IF('208-PLA-Ft-78 Mapa Gestión'!M93:M98=FORMULAS!$H$10,FORMULAS!$I$10,IF('208-PLA-Ft-78 Mapa Gestión'!M93:M98=FORMULAS!$H$11,FORMULAS!$I$11))))))))))</f>
        <v>Mayor</v>
      </c>
      <c r="O93" s="211">
        <f>VLOOKUP(N93,FORMULAS!$I$1:$J$6,2,0)</f>
        <v>0.8</v>
      </c>
      <c r="P93" s="211" t="str">
        <f t="shared" ref="P93" si="71">CONCATENATE(N93,K93)</f>
        <v>MayorBaja</v>
      </c>
      <c r="Q93" s="214" t="str">
        <f>VLOOKUP(P93,FORMULAS!$K$17:$L$42,2,0)</f>
        <v>Alto</v>
      </c>
      <c r="R93" s="144">
        <v>1</v>
      </c>
      <c r="S93" s="145" t="s">
        <v>401</v>
      </c>
      <c r="T93" s="65" t="str">
        <f>VLOOKUP(U93,FORMULAS!$A$15:$B$18,2,0)</f>
        <v>Probabilidad</v>
      </c>
      <c r="U93" s="66" t="s">
        <v>13</v>
      </c>
      <c r="V93" s="67">
        <f>+IF(U93='Tabla Valoración controles'!$D$4,'Tabla Valoración controles'!$F$4,IF('208-PLA-Ft-78 Mapa Gestión'!U93='Tabla Valoración controles'!$D$5,'Tabla Valoración controles'!$F$5,IF(U93=FORMULAS!$A$10,0,'Tabla Valoración controles'!$F$6)))</f>
        <v>0.25</v>
      </c>
      <c r="W93" s="66" t="s">
        <v>8</v>
      </c>
      <c r="X93" s="68">
        <f>+IF(W93='Tabla Valoración controles'!$D$7,'Tabla Valoración controles'!$F$7,IF(U93=FORMULAS!$A$10,0,'Tabla Valoración controles'!$F$8))</f>
        <v>0.15</v>
      </c>
      <c r="Y93" s="66" t="s">
        <v>18</v>
      </c>
      <c r="Z93" s="67">
        <f>+IF(Y93='Tabla Valoración controles'!$D$9,'Tabla Valoración controles'!$F$9,IF(U93=FORMULAS!$A$10,0,'Tabla Valoración controles'!$F$10))</f>
        <v>0</v>
      </c>
      <c r="AA93" s="66" t="s">
        <v>21</v>
      </c>
      <c r="AB93" s="67">
        <f>+IF(AA93='Tabla Valoración controles'!$D$9,'Tabla Valoración controles'!$F$9,IF(W93=FORMULAS!$A$10,0,'Tabla Valoración controles'!$F$10))</f>
        <v>0</v>
      </c>
      <c r="AC93" s="66" t="s">
        <v>102</v>
      </c>
      <c r="AD93" s="67">
        <f>+IF(AC93='Tabla Valoración controles'!$D$13,'Tabla Valoración controles'!$F$13,'Tabla Valoración controles'!$F$14)</f>
        <v>0</v>
      </c>
      <c r="AE93" s="123"/>
      <c r="AF93" s="69"/>
      <c r="AG93" s="68"/>
      <c r="AH93" s="69"/>
      <c r="AI93" s="68"/>
      <c r="AJ93" s="70"/>
      <c r="AK93" s="66"/>
      <c r="AL93" s="71"/>
      <c r="AM93" s="74"/>
      <c r="AN93" s="72"/>
      <c r="AO93" s="72"/>
      <c r="AP93" s="72"/>
      <c r="AQ93" s="72"/>
      <c r="AR93" s="72"/>
      <c r="AS93" s="72"/>
      <c r="AT93" s="72"/>
      <c r="AU93" s="72"/>
      <c r="AV93" s="72"/>
      <c r="AW93" s="72"/>
      <c r="AX93" s="72"/>
      <c r="AY93" s="72"/>
      <c r="AZ93" s="72"/>
      <c r="BA93" s="72"/>
      <c r="BB93" s="72"/>
      <c r="BC93" s="121">
        <f t="shared" si="16"/>
        <v>0.4</v>
      </c>
      <c r="BD93" s="121">
        <f>+IF(T93=FORMULAS!$A$8,'208-PLA-Ft-78 Mapa Gestión'!BC93*'208-PLA-Ft-78 Mapa Gestión'!L93:L98,'208-PLA-Ft-78 Mapa Gestión'!BC93*'208-PLA-Ft-78 Mapa Gestión'!O93:O98)</f>
        <v>0.16000000000000003</v>
      </c>
      <c r="BE93" s="121">
        <f>+IF(T93=FORMULAS!$A$8,'208-PLA-Ft-78 Mapa Gestión'!L93:L98-'208-PLA-Ft-78 Mapa Gestión'!BD93,0)</f>
        <v>0.24</v>
      </c>
      <c r="BF93" s="219">
        <f t="shared" ref="BF93" si="72">+BE98</f>
        <v>0.24</v>
      </c>
      <c r="BG93" s="219" t="str">
        <f>+IF(BF93&lt;=FORMULAS!$N$2,FORMULAS!$O$2,IF(BF93&lt;=FORMULAS!$N$3,FORMULAS!$O$3,IF(BF93&lt;=FORMULAS!$N$4,FORMULAS!$O$4,IF(BF93&lt;=FORMULAS!$N$5,FORMULAS!$O$5,FORMULAS!O90))))</f>
        <v>Baja</v>
      </c>
      <c r="BH93" s="219" t="str">
        <f>+IF(T93=FORMULAS!$A$9,BE98,'208-PLA-Ft-78 Mapa Gestión'!N93:N98)</f>
        <v>Mayor</v>
      </c>
      <c r="BI93" s="219">
        <f>+IF(T93=FORMULAS!B93,'208-PLA-Ft-78 Mapa Gestión'!BE98,'208-PLA-Ft-78 Mapa Gestión'!O93:O98)</f>
        <v>0.8</v>
      </c>
      <c r="BJ93" s="227" t="str">
        <f t="shared" ref="BJ93" si="73">CONCATENATE(BH93,BG93)</f>
        <v>MayorBaja</v>
      </c>
      <c r="BK93" s="243" t="str">
        <f>VLOOKUP(BJ93,FORMULAS!$K$17:$L$42,2,0)</f>
        <v>Alto</v>
      </c>
      <c r="BL93" s="194" t="s">
        <v>170</v>
      </c>
      <c r="BM93" s="205" t="s">
        <v>402</v>
      </c>
      <c r="BN93" s="205" t="s">
        <v>403</v>
      </c>
      <c r="BO93" s="204">
        <v>44197</v>
      </c>
      <c r="BP93" s="204">
        <v>44560</v>
      </c>
      <c r="BQ93" s="205" t="s">
        <v>404</v>
      </c>
      <c r="BR93" s="205" t="s">
        <v>405</v>
      </c>
      <c r="BS93" s="194" t="s">
        <v>253</v>
      </c>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88" t="s">
        <v>492</v>
      </c>
    </row>
    <row r="94" spans="1:96" ht="17.25" customHeight="1" x14ac:dyDescent="0.2">
      <c r="A94" s="250"/>
      <c r="B94" s="253"/>
      <c r="C94" s="241"/>
      <c r="D94" s="241"/>
      <c r="E94" s="253"/>
      <c r="F94" s="277"/>
      <c r="G94" s="277"/>
      <c r="H94" s="256"/>
      <c r="I94" s="259"/>
      <c r="J94" s="262"/>
      <c r="K94" s="265"/>
      <c r="L94" s="268"/>
      <c r="M94" s="271"/>
      <c r="N94" s="265"/>
      <c r="O94" s="212"/>
      <c r="P94" s="212"/>
      <c r="Q94" s="215"/>
      <c r="R94" s="65"/>
      <c r="S94" s="51"/>
      <c r="T94" s="65">
        <f>VLOOKUP(U94,FORMULAS!$A$15:$B$18,2,0)</f>
        <v>0</v>
      </c>
      <c r="U94" s="66" t="s">
        <v>163</v>
      </c>
      <c r="V94" s="67">
        <f>+IF(U94='Tabla Valoración controles'!$D$4,'Tabla Valoración controles'!$F$4,IF('208-PLA-Ft-78 Mapa Gestión'!U94='Tabla Valoración controles'!$D$5,'Tabla Valoración controles'!$F$5,IF(U94=FORMULAS!$A$10,0,'Tabla Valoración controles'!$F$6)))</f>
        <v>0</v>
      </c>
      <c r="W94" s="66"/>
      <c r="X94" s="68">
        <f>+IF(W94='Tabla Valoración controles'!$D$7,'Tabla Valoración controles'!$F$7,IF(U94=FORMULAS!$A$10,0,'Tabla Valoración controles'!$F$8))</f>
        <v>0</v>
      </c>
      <c r="Y94" s="66"/>
      <c r="Z94" s="67">
        <f>+IF(Y94='Tabla Valoración controles'!$D$9,'Tabla Valoración controles'!$F$9,IF(U94=FORMULAS!$A$10,0,'Tabla Valoración controles'!$F$10))</f>
        <v>0</v>
      </c>
      <c r="AA94" s="66"/>
      <c r="AB94" s="67">
        <f>+IF(AA94='Tabla Valoración controles'!$D$9,'Tabla Valoración controles'!$F$9,IF(W94=FORMULAS!$A$10,0,'Tabla Valoración controles'!$F$10))</f>
        <v>0</v>
      </c>
      <c r="AC94" s="66"/>
      <c r="AD94" s="67">
        <f>+IF(AC94='Tabla Valoración controles'!$D$13,'Tabla Valoración controles'!$F$13,'Tabla Valoración controles'!$F$14)</f>
        <v>0</v>
      </c>
      <c r="AE94" s="123"/>
      <c r="AF94" s="69"/>
      <c r="AG94" s="68"/>
      <c r="AH94" s="69"/>
      <c r="AI94" s="68"/>
      <c r="AJ94" s="70"/>
      <c r="AK94" s="66"/>
      <c r="AL94" s="71"/>
      <c r="AM94" s="74"/>
      <c r="AN94" s="72"/>
      <c r="AO94" s="72"/>
      <c r="AP94" s="72"/>
      <c r="AQ94" s="72"/>
      <c r="AR94" s="72"/>
      <c r="AS94" s="72"/>
      <c r="AT94" s="72"/>
      <c r="AU94" s="72"/>
      <c r="AV94" s="72"/>
      <c r="AW94" s="72"/>
      <c r="AX94" s="72"/>
      <c r="AY94" s="72"/>
      <c r="AZ94" s="72"/>
      <c r="BA94" s="72"/>
      <c r="BB94" s="72"/>
      <c r="BC94" s="121">
        <f t="shared" ref="BC94:BC157" si="74">+V94+X94+Z94</f>
        <v>0</v>
      </c>
      <c r="BD94" s="121">
        <f t="shared" ref="BD94" si="75">+BC94*BE93</f>
        <v>0</v>
      </c>
      <c r="BE94" s="121">
        <f t="shared" ref="BE94" si="76">+BE93-BD94</f>
        <v>0.24</v>
      </c>
      <c r="BF94" s="220"/>
      <c r="BG94" s="220"/>
      <c r="BH94" s="220"/>
      <c r="BI94" s="220"/>
      <c r="BJ94" s="227"/>
      <c r="BK94" s="244"/>
      <c r="BL94" s="195"/>
      <c r="BM94" s="205"/>
      <c r="BN94" s="205"/>
      <c r="BO94" s="205"/>
      <c r="BP94" s="205"/>
      <c r="BQ94" s="205"/>
      <c r="BR94" s="205"/>
      <c r="BS94" s="195"/>
      <c r="BT94" s="195"/>
      <c r="BU94" s="195"/>
      <c r="BV94" s="195"/>
      <c r="BW94" s="195"/>
      <c r="BX94" s="195"/>
      <c r="BY94" s="195"/>
      <c r="BZ94" s="195"/>
      <c r="CA94" s="195"/>
      <c r="CB94" s="195"/>
      <c r="CC94" s="195"/>
      <c r="CD94" s="195"/>
      <c r="CE94" s="195"/>
      <c r="CF94" s="195"/>
      <c r="CG94" s="195"/>
      <c r="CH94" s="195"/>
      <c r="CI94" s="195"/>
      <c r="CJ94" s="195"/>
      <c r="CK94" s="195"/>
      <c r="CL94" s="195"/>
      <c r="CM94" s="195"/>
      <c r="CN94" s="195"/>
      <c r="CO94" s="195"/>
      <c r="CP94" s="195"/>
      <c r="CQ94" s="195"/>
      <c r="CR94" s="189"/>
    </row>
    <row r="95" spans="1:96" ht="17.25" customHeight="1" x14ac:dyDescent="0.2">
      <c r="A95" s="250"/>
      <c r="B95" s="253"/>
      <c r="C95" s="241"/>
      <c r="D95" s="241"/>
      <c r="E95" s="253"/>
      <c r="F95" s="277"/>
      <c r="G95" s="277"/>
      <c r="H95" s="256"/>
      <c r="I95" s="259"/>
      <c r="J95" s="262"/>
      <c r="K95" s="265"/>
      <c r="L95" s="268"/>
      <c r="M95" s="271"/>
      <c r="N95" s="265"/>
      <c r="O95" s="212"/>
      <c r="P95" s="212"/>
      <c r="Q95" s="215"/>
      <c r="R95" s="65"/>
      <c r="S95" s="51"/>
      <c r="T95" s="65">
        <f>VLOOKUP(U95,FORMULAS!$A$15:$B$18,2,0)</f>
        <v>0</v>
      </c>
      <c r="U95" s="66" t="s">
        <v>163</v>
      </c>
      <c r="V95" s="67">
        <f>+IF(U95='Tabla Valoración controles'!$D$4,'Tabla Valoración controles'!$F$4,IF('208-PLA-Ft-78 Mapa Gestión'!U95='Tabla Valoración controles'!$D$5,'Tabla Valoración controles'!$F$5,IF(U95=FORMULAS!$A$10,0,'Tabla Valoración controles'!$F$6)))</f>
        <v>0</v>
      </c>
      <c r="W95" s="66"/>
      <c r="X95" s="68">
        <f>+IF(W95='Tabla Valoración controles'!$D$7,'Tabla Valoración controles'!$F$7,IF(U95=FORMULAS!$A$10,0,'Tabla Valoración controles'!$F$8))</f>
        <v>0</v>
      </c>
      <c r="Y95" s="66"/>
      <c r="Z95" s="67">
        <f>+IF(Y95='Tabla Valoración controles'!$D$9,'Tabla Valoración controles'!$F$9,IF(U95=FORMULAS!$A$10,0,'Tabla Valoración controles'!$F$10))</f>
        <v>0</v>
      </c>
      <c r="AA95" s="66"/>
      <c r="AB95" s="67">
        <f>+IF(AA95='Tabla Valoración controles'!$D$9,'Tabla Valoración controles'!$F$9,IF(W95=FORMULAS!$A$10,0,'Tabla Valoración controles'!$F$10))</f>
        <v>0</v>
      </c>
      <c r="AC95" s="66"/>
      <c r="AD95" s="67">
        <f>+IF(AC95='Tabla Valoración controles'!$D$13,'Tabla Valoración controles'!$F$13,'Tabla Valoración controles'!$F$14)</f>
        <v>0</v>
      </c>
      <c r="AE95" s="123"/>
      <c r="AF95" s="69"/>
      <c r="AG95" s="68"/>
      <c r="AH95" s="69"/>
      <c r="AI95" s="68"/>
      <c r="AJ95" s="70"/>
      <c r="AK95" s="66"/>
      <c r="AL95" s="71"/>
      <c r="AM95" s="74"/>
      <c r="AN95" s="72"/>
      <c r="AO95" s="72"/>
      <c r="AP95" s="72"/>
      <c r="AQ95" s="72"/>
      <c r="AR95" s="72"/>
      <c r="AS95" s="72"/>
      <c r="AT95" s="72"/>
      <c r="AU95" s="72"/>
      <c r="AV95" s="72"/>
      <c r="AW95" s="72"/>
      <c r="AX95" s="72"/>
      <c r="AY95" s="72"/>
      <c r="AZ95" s="72"/>
      <c r="BA95" s="72"/>
      <c r="BB95" s="72"/>
      <c r="BC95" s="121">
        <f t="shared" si="74"/>
        <v>0</v>
      </c>
      <c r="BD95" s="121">
        <f t="shared" ref="BD95:BD98" si="77">+BD94*BC95</f>
        <v>0</v>
      </c>
      <c r="BE95" s="121">
        <f t="shared" si="70"/>
        <v>0.24</v>
      </c>
      <c r="BF95" s="220"/>
      <c r="BG95" s="220"/>
      <c r="BH95" s="220"/>
      <c r="BI95" s="220"/>
      <c r="BJ95" s="227"/>
      <c r="BK95" s="244"/>
      <c r="BL95" s="195"/>
      <c r="BM95" s="205"/>
      <c r="BN95" s="205"/>
      <c r="BO95" s="205"/>
      <c r="BP95" s="205"/>
      <c r="BQ95" s="205"/>
      <c r="BR95" s="205"/>
      <c r="BS95" s="195"/>
      <c r="BT95" s="195"/>
      <c r="BU95" s="195"/>
      <c r="BV95" s="195"/>
      <c r="BW95" s="195"/>
      <c r="BX95" s="195"/>
      <c r="BY95" s="195"/>
      <c r="BZ95" s="195"/>
      <c r="CA95" s="195"/>
      <c r="CB95" s="195"/>
      <c r="CC95" s="195"/>
      <c r="CD95" s="195"/>
      <c r="CE95" s="195"/>
      <c r="CF95" s="195"/>
      <c r="CG95" s="195"/>
      <c r="CH95" s="195"/>
      <c r="CI95" s="195"/>
      <c r="CJ95" s="195"/>
      <c r="CK95" s="195"/>
      <c r="CL95" s="195"/>
      <c r="CM95" s="195"/>
      <c r="CN95" s="195"/>
      <c r="CO95" s="195"/>
      <c r="CP95" s="195"/>
      <c r="CQ95" s="195"/>
      <c r="CR95" s="189"/>
    </row>
    <row r="96" spans="1:96" ht="17.25" customHeight="1" x14ac:dyDescent="0.2">
      <c r="A96" s="250"/>
      <c r="B96" s="253"/>
      <c r="C96" s="241"/>
      <c r="D96" s="241"/>
      <c r="E96" s="253"/>
      <c r="F96" s="277"/>
      <c r="G96" s="277"/>
      <c r="H96" s="256"/>
      <c r="I96" s="259"/>
      <c r="J96" s="262"/>
      <c r="K96" s="265"/>
      <c r="L96" s="268"/>
      <c r="M96" s="271"/>
      <c r="N96" s="265"/>
      <c r="O96" s="212"/>
      <c r="P96" s="212"/>
      <c r="Q96" s="215"/>
      <c r="R96" s="65"/>
      <c r="S96" s="51"/>
      <c r="T96" s="65">
        <f>VLOOKUP(U96,FORMULAS!$A$15:$B$18,2,0)</f>
        <v>0</v>
      </c>
      <c r="U96" s="66" t="s">
        <v>163</v>
      </c>
      <c r="V96" s="67">
        <f>+IF(U96='Tabla Valoración controles'!$D$4,'Tabla Valoración controles'!$F$4,IF('208-PLA-Ft-78 Mapa Gestión'!U96='Tabla Valoración controles'!$D$5,'Tabla Valoración controles'!$F$5,IF(U96=FORMULAS!$A$10,0,'Tabla Valoración controles'!$F$6)))</f>
        <v>0</v>
      </c>
      <c r="W96" s="66"/>
      <c r="X96" s="68">
        <f>+IF(W96='Tabla Valoración controles'!$D$7,'Tabla Valoración controles'!$F$7,IF(U96=FORMULAS!$A$10,0,'Tabla Valoración controles'!$F$8))</f>
        <v>0</v>
      </c>
      <c r="Y96" s="66"/>
      <c r="Z96" s="67">
        <f>+IF(Y96='Tabla Valoración controles'!$D$9,'Tabla Valoración controles'!$F$9,IF(U96=FORMULAS!$A$10,0,'Tabla Valoración controles'!$F$10))</f>
        <v>0</v>
      </c>
      <c r="AA96" s="66"/>
      <c r="AB96" s="67">
        <f>+IF(AA96='Tabla Valoración controles'!$D$9,'Tabla Valoración controles'!$F$9,IF(W96=FORMULAS!$A$10,0,'Tabla Valoración controles'!$F$10))</f>
        <v>0</v>
      </c>
      <c r="AC96" s="66"/>
      <c r="AD96" s="67">
        <f>+IF(AC96='Tabla Valoración controles'!$D$13,'Tabla Valoración controles'!$F$13,'Tabla Valoración controles'!$F$14)</f>
        <v>0</v>
      </c>
      <c r="AE96" s="123"/>
      <c r="AF96" s="69"/>
      <c r="AG96" s="68"/>
      <c r="AH96" s="69"/>
      <c r="AI96" s="68"/>
      <c r="AJ96" s="70"/>
      <c r="AK96" s="66"/>
      <c r="AL96" s="71"/>
      <c r="AM96" s="74"/>
      <c r="AN96" s="72"/>
      <c r="AO96" s="72"/>
      <c r="AP96" s="72"/>
      <c r="AQ96" s="72"/>
      <c r="AR96" s="72"/>
      <c r="AS96" s="72"/>
      <c r="AT96" s="72"/>
      <c r="AU96" s="72"/>
      <c r="AV96" s="72"/>
      <c r="AW96" s="72"/>
      <c r="AX96" s="72"/>
      <c r="AY96" s="72"/>
      <c r="AZ96" s="72"/>
      <c r="BA96" s="72"/>
      <c r="BB96" s="72"/>
      <c r="BC96" s="121">
        <f t="shared" si="74"/>
        <v>0</v>
      </c>
      <c r="BD96" s="121">
        <f t="shared" si="77"/>
        <v>0</v>
      </c>
      <c r="BE96" s="121">
        <f t="shared" si="70"/>
        <v>0.24</v>
      </c>
      <c r="BF96" s="220"/>
      <c r="BG96" s="220"/>
      <c r="BH96" s="220"/>
      <c r="BI96" s="220"/>
      <c r="BJ96" s="227"/>
      <c r="BK96" s="244"/>
      <c r="BL96" s="195"/>
      <c r="BM96" s="205"/>
      <c r="BN96" s="205"/>
      <c r="BO96" s="205"/>
      <c r="BP96" s="205"/>
      <c r="BQ96" s="205"/>
      <c r="BR96" s="205"/>
      <c r="BS96" s="195"/>
      <c r="BT96" s="195"/>
      <c r="BU96" s="195"/>
      <c r="BV96" s="195"/>
      <c r="BW96" s="195"/>
      <c r="BX96" s="195"/>
      <c r="BY96" s="195"/>
      <c r="BZ96" s="195"/>
      <c r="CA96" s="195"/>
      <c r="CB96" s="195"/>
      <c r="CC96" s="195"/>
      <c r="CD96" s="195"/>
      <c r="CE96" s="195"/>
      <c r="CF96" s="195"/>
      <c r="CG96" s="195"/>
      <c r="CH96" s="195"/>
      <c r="CI96" s="195"/>
      <c r="CJ96" s="195"/>
      <c r="CK96" s="195"/>
      <c r="CL96" s="195"/>
      <c r="CM96" s="195"/>
      <c r="CN96" s="195"/>
      <c r="CO96" s="195"/>
      <c r="CP96" s="195"/>
      <c r="CQ96" s="195"/>
      <c r="CR96" s="189"/>
    </row>
    <row r="97" spans="1:96" ht="17.25" customHeight="1" x14ac:dyDescent="0.2">
      <c r="A97" s="250"/>
      <c r="B97" s="253"/>
      <c r="C97" s="241"/>
      <c r="D97" s="241"/>
      <c r="E97" s="253"/>
      <c r="F97" s="277"/>
      <c r="G97" s="277"/>
      <c r="H97" s="256"/>
      <c r="I97" s="259"/>
      <c r="J97" s="262"/>
      <c r="K97" s="265"/>
      <c r="L97" s="268"/>
      <c r="M97" s="271"/>
      <c r="N97" s="265"/>
      <c r="O97" s="212"/>
      <c r="P97" s="212"/>
      <c r="Q97" s="215"/>
      <c r="R97" s="65"/>
      <c r="S97" s="51"/>
      <c r="T97" s="65">
        <f>VLOOKUP(U97,FORMULAS!$A$15:$B$18,2,0)</f>
        <v>0</v>
      </c>
      <c r="U97" s="66" t="s">
        <v>163</v>
      </c>
      <c r="V97" s="67">
        <f>+IF(U97='Tabla Valoración controles'!$D$4,'Tabla Valoración controles'!$F$4,IF('208-PLA-Ft-78 Mapa Gestión'!U97='Tabla Valoración controles'!$D$5,'Tabla Valoración controles'!$F$5,IF(U97=FORMULAS!$A$10,0,'Tabla Valoración controles'!$F$6)))</f>
        <v>0</v>
      </c>
      <c r="W97" s="66"/>
      <c r="X97" s="68">
        <f>+IF(W97='Tabla Valoración controles'!$D$7,'Tabla Valoración controles'!$F$7,IF(U97=FORMULAS!$A$10,0,'Tabla Valoración controles'!$F$8))</f>
        <v>0</v>
      </c>
      <c r="Y97" s="66"/>
      <c r="Z97" s="67">
        <f>+IF(Y97='Tabla Valoración controles'!$D$9,'Tabla Valoración controles'!$F$9,IF(U97=FORMULAS!$A$10,0,'Tabla Valoración controles'!$F$10))</f>
        <v>0</v>
      </c>
      <c r="AA97" s="66"/>
      <c r="AB97" s="67">
        <f>+IF(AA97='Tabla Valoración controles'!$D$9,'Tabla Valoración controles'!$F$9,IF(W97=FORMULAS!$A$10,0,'Tabla Valoración controles'!$F$10))</f>
        <v>0</v>
      </c>
      <c r="AC97" s="66"/>
      <c r="AD97" s="67">
        <f>+IF(AC97='Tabla Valoración controles'!$D$13,'Tabla Valoración controles'!$F$13,'Tabla Valoración controles'!$F$14)</f>
        <v>0</v>
      </c>
      <c r="AE97" s="123"/>
      <c r="AF97" s="69"/>
      <c r="AG97" s="68"/>
      <c r="AH97" s="69"/>
      <c r="AI97" s="68"/>
      <c r="AJ97" s="70"/>
      <c r="AK97" s="66"/>
      <c r="AL97" s="71"/>
      <c r="AM97" s="74"/>
      <c r="AN97" s="72"/>
      <c r="AO97" s="72"/>
      <c r="AP97" s="72"/>
      <c r="AQ97" s="72"/>
      <c r="AR97" s="72"/>
      <c r="AS97" s="72"/>
      <c r="AT97" s="72"/>
      <c r="AU97" s="72"/>
      <c r="AV97" s="72"/>
      <c r="AW97" s="72"/>
      <c r="AX97" s="72"/>
      <c r="AY97" s="72"/>
      <c r="AZ97" s="72"/>
      <c r="BA97" s="72"/>
      <c r="BB97" s="72"/>
      <c r="BC97" s="121">
        <f t="shared" si="74"/>
        <v>0</v>
      </c>
      <c r="BD97" s="121">
        <f t="shared" si="77"/>
        <v>0</v>
      </c>
      <c r="BE97" s="121">
        <f t="shared" si="70"/>
        <v>0.24</v>
      </c>
      <c r="BF97" s="220"/>
      <c r="BG97" s="220"/>
      <c r="BH97" s="220"/>
      <c r="BI97" s="220"/>
      <c r="BJ97" s="227"/>
      <c r="BK97" s="244"/>
      <c r="BL97" s="195"/>
      <c r="BM97" s="205"/>
      <c r="BN97" s="205"/>
      <c r="BO97" s="205"/>
      <c r="BP97" s="205"/>
      <c r="BQ97" s="205"/>
      <c r="BR97" s="205"/>
      <c r="BS97" s="195"/>
      <c r="BT97" s="195"/>
      <c r="BU97" s="195"/>
      <c r="BV97" s="195"/>
      <c r="BW97" s="195"/>
      <c r="BX97" s="195"/>
      <c r="BY97" s="195"/>
      <c r="BZ97" s="195"/>
      <c r="CA97" s="195"/>
      <c r="CB97" s="195"/>
      <c r="CC97" s="195"/>
      <c r="CD97" s="195"/>
      <c r="CE97" s="195"/>
      <c r="CF97" s="195"/>
      <c r="CG97" s="195"/>
      <c r="CH97" s="195"/>
      <c r="CI97" s="195"/>
      <c r="CJ97" s="195"/>
      <c r="CK97" s="195"/>
      <c r="CL97" s="195"/>
      <c r="CM97" s="195"/>
      <c r="CN97" s="195"/>
      <c r="CO97" s="195"/>
      <c r="CP97" s="195"/>
      <c r="CQ97" s="195"/>
      <c r="CR97" s="189"/>
    </row>
    <row r="98" spans="1:96" ht="17.25" customHeight="1" x14ac:dyDescent="0.2">
      <c r="A98" s="251"/>
      <c r="B98" s="254"/>
      <c r="C98" s="242"/>
      <c r="D98" s="242"/>
      <c r="E98" s="254"/>
      <c r="F98" s="278"/>
      <c r="G98" s="278"/>
      <c r="H98" s="257"/>
      <c r="I98" s="260"/>
      <c r="J98" s="263"/>
      <c r="K98" s="266"/>
      <c r="L98" s="269"/>
      <c r="M98" s="272"/>
      <c r="N98" s="266"/>
      <c r="O98" s="213"/>
      <c r="P98" s="213"/>
      <c r="Q98" s="216"/>
      <c r="R98" s="65"/>
      <c r="S98" s="51"/>
      <c r="T98" s="65">
        <f>VLOOKUP(U98,FORMULAS!$A$15:$B$18,2,0)</f>
        <v>0</v>
      </c>
      <c r="U98" s="66" t="s">
        <v>163</v>
      </c>
      <c r="V98" s="67">
        <f>+IF(U98='Tabla Valoración controles'!$D$4,'Tabla Valoración controles'!$F$4,IF('208-PLA-Ft-78 Mapa Gestión'!U98='Tabla Valoración controles'!$D$5,'Tabla Valoración controles'!$F$5,IF(U98=FORMULAS!$A$10,0,'Tabla Valoración controles'!$F$6)))</f>
        <v>0</v>
      </c>
      <c r="W98" s="66"/>
      <c r="X98" s="68">
        <f>+IF(W98='Tabla Valoración controles'!$D$7,'Tabla Valoración controles'!$F$7,IF(U98=FORMULAS!$A$10,0,'Tabla Valoración controles'!$F$8))</f>
        <v>0</v>
      </c>
      <c r="Y98" s="66"/>
      <c r="Z98" s="67">
        <f>+IF(Y98='Tabla Valoración controles'!$D$9,'Tabla Valoración controles'!$F$9,IF(U98=FORMULAS!$A$10,0,'Tabla Valoración controles'!$F$10))</f>
        <v>0</v>
      </c>
      <c r="AA98" s="66"/>
      <c r="AB98" s="67">
        <f>+IF(AA98='Tabla Valoración controles'!$D$9,'Tabla Valoración controles'!$F$9,IF(W98=FORMULAS!$A$10,0,'Tabla Valoración controles'!$F$10))</f>
        <v>0</v>
      </c>
      <c r="AC98" s="66"/>
      <c r="AD98" s="67">
        <f>+IF(AC98='Tabla Valoración controles'!$D$13,'Tabla Valoración controles'!$F$13,'Tabla Valoración controles'!$F$14)</f>
        <v>0</v>
      </c>
      <c r="AE98" s="123"/>
      <c r="AF98" s="69"/>
      <c r="AG98" s="68"/>
      <c r="AH98" s="69"/>
      <c r="AI98" s="68"/>
      <c r="AJ98" s="70"/>
      <c r="AK98" s="66"/>
      <c r="AL98" s="71"/>
      <c r="AM98" s="74"/>
      <c r="AN98" s="72"/>
      <c r="AO98" s="72"/>
      <c r="AP98" s="72"/>
      <c r="AQ98" s="72"/>
      <c r="AR98" s="72"/>
      <c r="AS98" s="72"/>
      <c r="AT98" s="72"/>
      <c r="AU98" s="72"/>
      <c r="AV98" s="72"/>
      <c r="AW98" s="72"/>
      <c r="AX98" s="72"/>
      <c r="AY98" s="72"/>
      <c r="AZ98" s="72"/>
      <c r="BA98" s="72"/>
      <c r="BB98" s="72"/>
      <c r="BC98" s="121">
        <f t="shared" si="74"/>
        <v>0</v>
      </c>
      <c r="BD98" s="121">
        <f t="shared" si="77"/>
        <v>0</v>
      </c>
      <c r="BE98" s="121">
        <f t="shared" si="70"/>
        <v>0.24</v>
      </c>
      <c r="BF98" s="220"/>
      <c r="BG98" s="220"/>
      <c r="BH98" s="220"/>
      <c r="BI98" s="220"/>
      <c r="BJ98" s="227"/>
      <c r="BK98" s="245"/>
      <c r="BL98" s="202"/>
      <c r="BM98" s="205"/>
      <c r="BN98" s="205"/>
      <c r="BO98" s="205"/>
      <c r="BP98" s="205"/>
      <c r="BQ98" s="205"/>
      <c r="BR98" s="205"/>
      <c r="BS98" s="202"/>
      <c r="BT98" s="202"/>
      <c r="BU98" s="202"/>
      <c r="BV98" s="202"/>
      <c r="BW98" s="202"/>
      <c r="BX98" s="202"/>
      <c r="BY98" s="202"/>
      <c r="BZ98" s="202"/>
      <c r="CA98" s="202"/>
      <c r="CB98" s="202"/>
      <c r="CC98" s="202"/>
      <c r="CD98" s="202"/>
      <c r="CE98" s="202"/>
      <c r="CF98" s="202"/>
      <c r="CG98" s="202"/>
      <c r="CH98" s="202"/>
      <c r="CI98" s="202"/>
      <c r="CJ98" s="202"/>
      <c r="CK98" s="202"/>
      <c r="CL98" s="202"/>
      <c r="CM98" s="202"/>
      <c r="CN98" s="202"/>
      <c r="CO98" s="202"/>
      <c r="CP98" s="202"/>
      <c r="CQ98" s="202"/>
      <c r="CR98" s="190"/>
    </row>
    <row r="99" spans="1:96" ht="65.25" x14ac:dyDescent="0.2">
      <c r="A99" s="249">
        <v>16</v>
      </c>
      <c r="B99" s="252" t="s">
        <v>194</v>
      </c>
      <c r="C99" s="240" t="str">
        <f>VLOOKUP(B99,$CW$511:$CX$533,2,0)</f>
        <v>Programar, registrar y controlar los recursos financieros de la Entidad, con el propósito de garantizar la calidad, confiabilidad, razonabilidad y oportunidad de la información financiera.</v>
      </c>
      <c r="D99" s="240" t="str">
        <f>VLOOKUP(B99,FORMULAS!$A$30:$C$52,3,0)</f>
        <v>Subdirector Financiero</v>
      </c>
      <c r="E99" s="252" t="s">
        <v>114</v>
      </c>
      <c r="F99" s="252" t="s">
        <v>370</v>
      </c>
      <c r="G99" s="252" t="s">
        <v>371</v>
      </c>
      <c r="H99" s="273" t="s">
        <v>372</v>
      </c>
      <c r="I99" s="258" t="s">
        <v>279</v>
      </c>
      <c r="J99" s="261">
        <v>12</v>
      </c>
      <c r="K99" s="264" t="str">
        <f>+IF(L99=FORMULAS!$N$2,FORMULAS!$O$2,IF('208-PLA-Ft-78 Mapa Gestión'!L99:L104=FORMULAS!$N$3,FORMULAS!$O$3,IF('208-PLA-Ft-78 Mapa Gestión'!L99:L104=FORMULAS!$N$4,FORMULAS!$O$4,IF('208-PLA-Ft-78 Mapa Gestión'!L99:L104=FORMULAS!$N$5,FORMULAS!$O$5,IF('208-PLA-Ft-78 Mapa Gestión'!L99:L104=FORMULAS!$N$6,FORMULAS!$O$6)))))</f>
        <v>Baja</v>
      </c>
      <c r="L99" s="267">
        <f>+IF(J99&lt;=FORMULAS!$M$2,FORMULAS!$N$2,IF('208-PLA-Ft-78 Mapa Gestión'!J99&lt;=FORMULAS!$M$3,FORMULAS!$N$3,IF('208-PLA-Ft-78 Mapa Gestión'!J99&lt;=FORMULAS!$M$4,FORMULAS!$N$4,IF('208-PLA-Ft-78 Mapa Gestión'!J99&lt;=FORMULAS!$M$5,FORMULAS!$N$5,FORMULAS!$N$6))))</f>
        <v>0.4</v>
      </c>
      <c r="M99" s="270" t="s">
        <v>88</v>
      </c>
      <c r="N99" s="264" t="str">
        <f>+IF(M99=FORMULAS!$H$2,FORMULAS!$I$2,IF('208-PLA-Ft-78 Mapa Gestión'!M99:M104=FORMULAS!$H$3,FORMULAS!$I$3,IF('208-PLA-Ft-78 Mapa Gestión'!M99:M104=FORMULAS!$H$4,FORMULAS!$I$4,IF('208-PLA-Ft-78 Mapa Gestión'!M99:M104=FORMULAS!$H$5,FORMULAS!$I$5,IF('208-PLA-Ft-78 Mapa Gestión'!M99:M104=FORMULAS!$H$6,FORMULAS!$I$6,IF('208-PLA-Ft-78 Mapa Gestión'!M99:M104=FORMULAS!$H$7,FORMULAS!$I$7,IF('208-PLA-Ft-78 Mapa Gestión'!M99:M104=FORMULAS!$H$8,FORMULAS!$I$8,IF('208-PLA-Ft-78 Mapa Gestión'!M99:M104=FORMULAS!$H$9,FORMULAS!$I$9,IF('208-PLA-Ft-78 Mapa Gestión'!M99:M104=FORMULAS!$H$10,FORMULAS!$I$10,IF('208-PLA-Ft-78 Mapa Gestión'!M99:M104=FORMULAS!$H$11,FORMULAS!$I$11))))))))))</f>
        <v>Mayor</v>
      </c>
      <c r="O99" s="211">
        <f>VLOOKUP(N99,FORMULAS!$I$1:$J$6,2,0)</f>
        <v>0.8</v>
      </c>
      <c r="P99" s="211" t="str">
        <f t="shared" ref="P99" si="78">CONCATENATE(N99,K99)</f>
        <v>MayorBaja</v>
      </c>
      <c r="Q99" s="214" t="str">
        <f>VLOOKUP(P99,FORMULAS!$K$17:$L$42,2,0)</f>
        <v>Alto</v>
      </c>
      <c r="R99" s="125">
        <v>1</v>
      </c>
      <c r="S99" s="141" t="s">
        <v>373</v>
      </c>
      <c r="T99" s="65" t="str">
        <f>VLOOKUP(U99,FORMULAS!$A$15:$B$18,2,0)</f>
        <v>Probabilidad</v>
      </c>
      <c r="U99" s="66" t="s">
        <v>13</v>
      </c>
      <c r="V99" s="67">
        <f>+IF(U99='Tabla Valoración controles'!$D$4,'Tabla Valoración controles'!$F$4,IF('208-PLA-Ft-78 Mapa Gestión'!U99='Tabla Valoración controles'!$D$5,'Tabla Valoración controles'!$F$5,IF(U99=FORMULAS!$A$10,0,'Tabla Valoración controles'!$F$6)))</f>
        <v>0.25</v>
      </c>
      <c r="W99" s="66" t="s">
        <v>8</v>
      </c>
      <c r="X99" s="68">
        <f>+IF(W99='Tabla Valoración controles'!$D$7,'Tabla Valoración controles'!$F$7,IF(U99=FORMULAS!$A$10,0,'Tabla Valoración controles'!$F$8))</f>
        <v>0.15</v>
      </c>
      <c r="Y99" s="66" t="s">
        <v>18</v>
      </c>
      <c r="Z99" s="67">
        <f>+IF(Y99='Tabla Valoración controles'!$D$9,'Tabla Valoración controles'!$F$9,IF(U99=FORMULAS!$A$10,0,'Tabla Valoración controles'!$F$10))</f>
        <v>0</v>
      </c>
      <c r="AA99" s="66" t="s">
        <v>22</v>
      </c>
      <c r="AB99" s="67">
        <f>+IF(AA99='Tabla Valoración controles'!$D$9,'Tabla Valoración controles'!$F$9,IF(W99=FORMULAS!$A$10,0,'Tabla Valoración controles'!$F$10))</f>
        <v>0</v>
      </c>
      <c r="AC99" s="66" t="s">
        <v>102</v>
      </c>
      <c r="AD99" s="67">
        <f>+IF(AC99='Tabla Valoración controles'!$D$13,'Tabla Valoración controles'!$F$13,'Tabla Valoración controles'!$F$14)</f>
        <v>0</v>
      </c>
      <c r="AE99" s="123"/>
      <c r="AF99" s="69"/>
      <c r="AG99" s="68"/>
      <c r="AH99" s="69"/>
      <c r="AI99" s="68"/>
      <c r="AJ99" s="70"/>
      <c r="AK99" s="66"/>
      <c r="AL99" s="71"/>
      <c r="AM99" s="74"/>
      <c r="AN99" s="72"/>
      <c r="AO99" s="72"/>
      <c r="AP99" s="72"/>
      <c r="AQ99" s="72"/>
      <c r="AR99" s="72"/>
      <c r="AS99" s="72"/>
      <c r="AT99" s="72"/>
      <c r="AU99" s="72"/>
      <c r="AV99" s="72"/>
      <c r="AW99" s="72"/>
      <c r="AX99" s="72"/>
      <c r="AY99" s="72"/>
      <c r="AZ99" s="72"/>
      <c r="BA99" s="72"/>
      <c r="BB99" s="72"/>
      <c r="BC99" s="121">
        <f t="shared" si="74"/>
        <v>0.4</v>
      </c>
      <c r="BD99" s="121">
        <f>+IF(T99=FORMULAS!$A$8,'208-PLA-Ft-78 Mapa Gestión'!BC99*'208-PLA-Ft-78 Mapa Gestión'!L99:L104,'208-PLA-Ft-78 Mapa Gestión'!BC99*'208-PLA-Ft-78 Mapa Gestión'!O99:O104)</f>
        <v>0.16000000000000003</v>
      </c>
      <c r="BE99" s="121">
        <f>+IF(T99=FORMULAS!$A$8,'208-PLA-Ft-78 Mapa Gestión'!L99:L104-'208-PLA-Ft-78 Mapa Gestión'!BD99,0)</f>
        <v>0.24</v>
      </c>
      <c r="BF99" s="219">
        <f t="shared" ref="BF99" si="79">+BE104</f>
        <v>0.14399999999999999</v>
      </c>
      <c r="BG99" s="219" t="str">
        <f>+IF(BF99&lt;=FORMULAS!$N$2,FORMULAS!$O$2,IF(BF99&lt;=FORMULAS!$N$3,FORMULAS!$O$3,IF(BF99&lt;=FORMULAS!$N$4,FORMULAS!$O$4,IF(BF99&lt;=FORMULAS!$N$5,FORMULAS!$O$5,FORMULAS!O96))))</f>
        <v>Muy Baja</v>
      </c>
      <c r="BH99" s="219" t="str">
        <f>+IF(T99=FORMULAS!$A$9,BE104,'208-PLA-Ft-78 Mapa Gestión'!N99:N104)</f>
        <v>Mayor</v>
      </c>
      <c r="BI99" s="219">
        <f>+IF(T99=FORMULAS!B99,'208-PLA-Ft-78 Mapa Gestión'!BE104,'208-PLA-Ft-78 Mapa Gestión'!O99:O104)</f>
        <v>0.8</v>
      </c>
      <c r="BJ99" s="227" t="str">
        <f t="shared" ref="BJ99" si="80">CONCATENATE(BH99,BG99)</f>
        <v>MayorMuy Baja</v>
      </c>
      <c r="BK99" s="243" t="str">
        <f>VLOOKUP(BJ99,FORMULAS!$K$17:$L$42,2,0)</f>
        <v>Alto</v>
      </c>
      <c r="BL99" s="194" t="s">
        <v>170</v>
      </c>
      <c r="BM99" s="134" t="s">
        <v>375</v>
      </c>
      <c r="BN99" s="134" t="s">
        <v>376</v>
      </c>
      <c r="BO99" s="142">
        <v>44562</v>
      </c>
      <c r="BP99" s="142">
        <v>44925</v>
      </c>
      <c r="BQ99" s="134" t="s">
        <v>377</v>
      </c>
      <c r="BR99" s="134" t="s">
        <v>378</v>
      </c>
      <c r="BS99" s="194" t="s">
        <v>253</v>
      </c>
      <c r="BT99" s="194"/>
      <c r="BU99" s="194"/>
      <c r="BV99" s="194"/>
      <c r="BW99" s="194"/>
      <c r="BX99" s="194"/>
      <c r="BY99" s="194"/>
      <c r="BZ99" s="194"/>
      <c r="CA99" s="194"/>
      <c r="CB99" s="194"/>
      <c r="CC99" s="194"/>
      <c r="CD99" s="194"/>
      <c r="CE99" s="194"/>
      <c r="CF99" s="194"/>
      <c r="CG99" s="194"/>
      <c r="CH99" s="194"/>
      <c r="CI99" s="194"/>
      <c r="CJ99" s="194"/>
      <c r="CK99" s="194"/>
      <c r="CL99" s="194"/>
      <c r="CM99" s="194"/>
      <c r="CN99" s="194"/>
      <c r="CO99" s="194"/>
      <c r="CP99" s="194"/>
      <c r="CQ99" s="194"/>
      <c r="CR99" s="188" t="s">
        <v>379</v>
      </c>
    </row>
    <row r="100" spans="1:96" ht="65.25" x14ac:dyDescent="0.2">
      <c r="A100" s="250"/>
      <c r="B100" s="253"/>
      <c r="C100" s="241"/>
      <c r="D100" s="241"/>
      <c r="E100" s="253"/>
      <c r="F100" s="253"/>
      <c r="G100" s="253"/>
      <c r="H100" s="274"/>
      <c r="I100" s="259"/>
      <c r="J100" s="262"/>
      <c r="K100" s="265"/>
      <c r="L100" s="268"/>
      <c r="M100" s="271"/>
      <c r="N100" s="265"/>
      <c r="O100" s="212"/>
      <c r="P100" s="212"/>
      <c r="Q100" s="215"/>
      <c r="R100" s="125">
        <v>2</v>
      </c>
      <c r="S100" s="71" t="s">
        <v>374</v>
      </c>
      <c r="T100" s="65" t="str">
        <f>VLOOKUP(U100,FORMULAS!$A$15:$B$18,2,0)</f>
        <v>Probabilidad</v>
      </c>
      <c r="U100" s="66" t="s">
        <v>13</v>
      </c>
      <c r="V100" s="67">
        <f>+IF(U100='Tabla Valoración controles'!$D$4,'Tabla Valoración controles'!$F$4,IF('208-PLA-Ft-78 Mapa Gestión'!U100='Tabla Valoración controles'!$D$5,'Tabla Valoración controles'!$F$5,IF(U100=FORMULAS!$A$10,0,'Tabla Valoración controles'!$F$6)))</f>
        <v>0.25</v>
      </c>
      <c r="W100" s="66" t="s">
        <v>8</v>
      </c>
      <c r="X100" s="68">
        <f>+IF(W100='Tabla Valoración controles'!$D$7,'Tabla Valoración controles'!$F$7,IF(U100=FORMULAS!$A$10,0,'Tabla Valoración controles'!$F$8))</f>
        <v>0.15</v>
      </c>
      <c r="Y100" s="66" t="s">
        <v>18</v>
      </c>
      <c r="Z100" s="67">
        <f>+IF(Y100='Tabla Valoración controles'!$D$9,'Tabla Valoración controles'!$F$9,IF(U100=FORMULAS!$A$10,0,'Tabla Valoración controles'!$F$10))</f>
        <v>0</v>
      </c>
      <c r="AA100" s="66" t="s">
        <v>21</v>
      </c>
      <c r="AB100" s="67">
        <f>+IF(AA100='Tabla Valoración controles'!$D$9,'Tabla Valoración controles'!$F$9,IF(W100=FORMULAS!$A$10,0,'Tabla Valoración controles'!$F$10))</f>
        <v>0</v>
      </c>
      <c r="AC100" s="66" t="s">
        <v>102</v>
      </c>
      <c r="AD100" s="67">
        <f>+IF(AC100='Tabla Valoración controles'!$D$13,'Tabla Valoración controles'!$F$13,'Tabla Valoración controles'!$F$14)</f>
        <v>0</v>
      </c>
      <c r="AE100" s="123"/>
      <c r="AF100" s="69"/>
      <c r="AG100" s="68"/>
      <c r="AH100" s="69"/>
      <c r="AI100" s="68"/>
      <c r="AJ100" s="70"/>
      <c r="AK100" s="66"/>
      <c r="AL100" s="71"/>
      <c r="AM100" s="74"/>
      <c r="AN100" s="72"/>
      <c r="AO100" s="72"/>
      <c r="AP100" s="72"/>
      <c r="AQ100" s="72"/>
      <c r="AR100" s="72"/>
      <c r="AS100" s="72"/>
      <c r="AT100" s="72"/>
      <c r="AU100" s="72"/>
      <c r="AV100" s="72"/>
      <c r="AW100" s="72"/>
      <c r="AX100" s="72"/>
      <c r="AY100" s="72"/>
      <c r="AZ100" s="72"/>
      <c r="BA100" s="72"/>
      <c r="BB100" s="72"/>
      <c r="BC100" s="121">
        <f t="shared" si="74"/>
        <v>0.4</v>
      </c>
      <c r="BD100" s="121">
        <f t="shared" ref="BD100" si="81">+BC100*BE99</f>
        <v>9.6000000000000002E-2</v>
      </c>
      <c r="BE100" s="121">
        <f t="shared" ref="BE100" si="82">+BE99-BD100</f>
        <v>0.14399999999999999</v>
      </c>
      <c r="BF100" s="220"/>
      <c r="BG100" s="220"/>
      <c r="BH100" s="220"/>
      <c r="BI100" s="220"/>
      <c r="BJ100" s="227"/>
      <c r="BK100" s="244"/>
      <c r="BL100" s="195"/>
      <c r="BM100" s="137"/>
      <c r="BN100" s="137"/>
      <c r="BO100" s="137"/>
      <c r="BP100" s="137"/>
      <c r="BQ100" s="137"/>
      <c r="BR100" s="137"/>
      <c r="BS100" s="195"/>
      <c r="BT100" s="195"/>
      <c r="BU100" s="195"/>
      <c r="BV100" s="195"/>
      <c r="BW100" s="195"/>
      <c r="BX100" s="195"/>
      <c r="BY100" s="195"/>
      <c r="BZ100" s="195"/>
      <c r="CA100" s="195"/>
      <c r="CB100" s="195"/>
      <c r="CC100" s="195"/>
      <c r="CD100" s="195"/>
      <c r="CE100" s="195"/>
      <c r="CF100" s="195"/>
      <c r="CG100" s="195"/>
      <c r="CH100" s="195"/>
      <c r="CI100" s="195"/>
      <c r="CJ100" s="195"/>
      <c r="CK100" s="195"/>
      <c r="CL100" s="195"/>
      <c r="CM100" s="195"/>
      <c r="CN100" s="195"/>
      <c r="CO100" s="195"/>
      <c r="CP100" s="195"/>
      <c r="CQ100" s="195"/>
      <c r="CR100" s="189"/>
    </row>
    <row r="101" spans="1:96" ht="17.25" customHeight="1" x14ac:dyDescent="0.2">
      <c r="A101" s="250"/>
      <c r="B101" s="253"/>
      <c r="C101" s="241"/>
      <c r="D101" s="241"/>
      <c r="E101" s="253"/>
      <c r="F101" s="253"/>
      <c r="G101" s="253"/>
      <c r="H101" s="274"/>
      <c r="I101" s="259"/>
      <c r="J101" s="262"/>
      <c r="K101" s="265"/>
      <c r="L101" s="268"/>
      <c r="M101" s="271"/>
      <c r="N101" s="265"/>
      <c r="O101" s="212"/>
      <c r="P101" s="212"/>
      <c r="Q101" s="215"/>
      <c r="R101" s="65"/>
      <c r="S101" s="51"/>
      <c r="T101" s="65">
        <f>VLOOKUP(U101,FORMULAS!$A$15:$B$18,2,0)</f>
        <v>0</v>
      </c>
      <c r="U101" s="66" t="s">
        <v>163</v>
      </c>
      <c r="V101" s="67">
        <f>+IF(U101='Tabla Valoración controles'!$D$4,'Tabla Valoración controles'!$F$4,IF('208-PLA-Ft-78 Mapa Gestión'!U101='Tabla Valoración controles'!$D$5,'Tabla Valoración controles'!$F$5,IF(U101=FORMULAS!$A$10,0,'Tabla Valoración controles'!$F$6)))</f>
        <v>0</v>
      </c>
      <c r="W101" s="66"/>
      <c r="X101" s="68">
        <f>+IF(W101='Tabla Valoración controles'!$D$7,'Tabla Valoración controles'!$F$7,IF(U101=FORMULAS!$A$10,0,'Tabla Valoración controles'!$F$8))</f>
        <v>0</v>
      </c>
      <c r="Y101" s="66"/>
      <c r="Z101" s="67">
        <f>+IF(Y101='Tabla Valoración controles'!$D$9,'Tabla Valoración controles'!$F$9,IF(U101=FORMULAS!$A$10,0,'Tabla Valoración controles'!$F$10))</f>
        <v>0</v>
      </c>
      <c r="AA101" s="66"/>
      <c r="AB101" s="67">
        <f>+IF(AA101='Tabla Valoración controles'!$D$9,'Tabla Valoración controles'!$F$9,IF(W101=FORMULAS!$A$10,0,'Tabla Valoración controles'!$F$10))</f>
        <v>0</v>
      </c>
      <c r="AC101" s="66"/>
      <c r="AD101" s="67">
        <f>+IF(AC101='Tabla Valoración controles'!$D$13,'Tabla Valoración controles'!$F$13,'Tabla Valoración controles'!$F$14)</f>
        <v>0</v>
      </c>
      <c r="AE101" s="123"/>
      <c r="AF101" s="69"/>
      <c r="AG101" s="68"/>
      <c r="AH101" s="69"/>
      <c r="AI101" s="68"/>
      <c r="AJ101" s="70"/>
      <c r="AK101" s="66"/>
      <c r="AL101" s="71"/>
      <c r="AM101" s="74"/>
      <c r="AN101" s="72"/>
      <c r="AO101" s="72"/>
      <c r="AP101" s="72"/>
      <c r="AQ101" s="72"/>
      <c r="AR101" s="72"/>
      <c r="AS101" s="72"/>
      <c r="AT101" s="72"/>
      <c r="AU101" s="72"/>
      <c r="AV101" s="72"/>
      <c r="AW101" s="72"/>
      <c r="AX101" s="72"/>
      <c r="AY101" s="72"/>
      <c r="AZ101" s="72"/>
      <c r="BA101" s="72"/>
      <c r="BB101" s="72"/>
      <c r="BC101" s="121">
        <f t="shared" si="74"/>
        <v>0</v>
      </c>
      <c r="BD101" s="121">
        <f t="shared" ref="BD101:BD104" si="83">+BD100*BC101</f>
        <v>0</v>
      </c>
      <c r="BE101" s="121">
        <f t="shared" si="70"/>
        <v>0.14399999999999999</v>
      </c>
      <c r="BF101" s="220"/>
      <c r="BG101" s="220"/>
      <c r="BH101" s="220"/>
      <c r="BI101" s="220"/>
      <c r="BJ101" s="227"/>
      <c r="BK101" s="244"/>
      <c r="BL101" s="195"/>
      <c r="BM101" s="137"/>
      <c r="BN101" s="137"/>
      <c r="BO101" s="137"/>
      <c r="BP101" s="137"/>
      <c r="BQ101" s="137"/>
      <c r="BR101" s="137"/>
      <c r="BS101" s="195"/>
      <c r="BT101" s="195"/>
      <c r="BU101" s="195"/>
      <c r="BV101" s="195"/>
      <c r="BW101" s="195"/>
      <c r="BX101" s="195"/>
      <c r="BY101" s="195"/>
      <c r="BZ101" s="195"/>
      <c r="CA101" s="195"/>
      <c r="CB101" s="195"/>
      <c r="CC101" s="195"/>
      <c r="CD101" s="195"/>
      <c r="CE101" s="195"/>
      <c r="CF101" s="195"/>
      <c r="CG101" s="195"/>
      <c r="CH101" s="195"/>
      <c r="CI101" s="195"/>
      <c r="CJ101" s="195"/>
      <c r="CK101" s="195"/>
      <c r="CL101" s="195"/>
      <c r="CM101" s="195"/>
      <c r="CN101" s="195"/>
      <c r="CO101" s="195"/>
      <c r="CP101" s="195"/>
      <c r="CQ101" s="195"/>
      <c r="CR101" s="189"/>
    </row>
    <row r="102" spans="1:96" ht="17.25" customHeight="1" x14ac:dyDescent="0.2">
      <c r="A102" s="250"/>
      <c r="B102" s="253"/>
      <c r="C102" s="241"/>
      <c r="D102" s="241"/>
      <c r="E102" s="253"/>
      <c r="F102" s="253"/>
      <c r="G102" s="253"/>
      <c r="H102" s="274"/>
      <c r="I102" s="259"/>
      <c r="J102" s="262"/>
      <c r="K102" s="265"/>
      <c r="L102" s="268"/>
      <c r="M102" s="271"/>
      <c r="N102" s="265"/>
      <c r="O102" s="212"/>
      <c r="P102" s="212"/>
      <c r="Q102" s="215"/>
      <c r="R102" s="65"/>
      <c r="S102" s="51"/>
      <c r="T102" s="65">
        <f>VLOOKUP(U102,FORMULAS!$A$15:$B$18,2,0)</f>
        <v>0</v>
      </c>
      <c r="U102" s="66" t="s">
        <v>163</v>
      </c>
      <c r="V102" s="67">
        <f>+IF(U102='Tabla Valoración controles'!$D$4,'Tabla Valoración controles'!$F$4,IF('208-PLA-Ft-78 Mapa Gestión'!U102='Tabla Valoración controles'!$D$5,'Tabla Valoración controles'!$F$5,IF(U102=FORMULAS!$A$10,0,'Tabla Valoración controles'!$F$6)))</f>
        <v>0</v>
      </c>
      <c r="W102" s="66"/>
      <c r="X102" s="68">
        <f>+IF(W102='Tabla Valoración controles'!$D$7,'Tabla Valoración controles'!$F$7,IF(U102=FORMULAS!$A$10,0,'Tabla Valoración controles'!$F$8))</f>
        <v>0</v>
      </c>
      <c r="Y102" s="66"/>
      <c r="Z102" s="67">
        <f>+IF(Y102='Tabla Valoración controles'!$D$9,'Tabla Valoración controles'!$F$9,IF(U102=FORMULAS!$A$10,0,'Tabla Valoración controles'!$F$10))</f>
        <v>0</v>
      </c>
      <c r="AA102" s="66"/>
      <c r="AB102" s="67">
        <f>+IF(AA102='Tabla Valoración controles'!$D$9,'Tabla Valoración controles'!$F$9,IF(W102=FORMULAS!$A$10,0,'Tabla Valoración controles'!$F$10))</f>
        <v>0</v>
      </c>
      <c r="AC102" s="66"/>
      <c r="AD102" s="67">
        <f>+IF(AC102='Tabla Valoración controles'!$D$13,'Tabla Valoración controles'!$F$13,'Tabla Valoración controles'!$F$14)</f>
        <v>0</v>
      </c>
      <c r="AE102" s="123"/>
      <c r="AF102" s="69"/>
      <c r="AG102" s="68"/>
      <c r="AH102" s="69"/>
      <c r="AI102" s="68"/>
      <c r="AJ102" s="70"/>
      <c r="AK102" s="66"/>
      <c r="AL102" s="71"/>
      <c r="AM102" s="74"/>
      <c r="AN102" s="72"/>
      <c r="AO102" s="72"/>
      <c r="AP102" s="72"/>
      <c r="AQ102" s="72"/>
      <c r="AR102" s="72"/>
      <c r="AS102" s="72"/>
      <c r="AT102" s="72"/>
      <c r="AU102" s="72"/>
      <c r="AV102" s="72"/>
      <c r="AW102" s="72"/>
      <c r="AX102" s="72"/>
      <c r="AY102" s="72"/>
      <c r="AZ102" s="72"/>
      <c r="BA102" s="72"/>
      <c r="BB102" s="72"/>
      <c r="BC102" s="121">
        <f t="shared" si="74"/>
        <v>0</v>
      </c>
      <c r="BD102" s="121">
        <f t="shared" si="83"/>
        <v>0</v>
      </c>
      <c r="BE102" s="121">
        <f t="shared" si="70"/>
        <v>0.14399999999999999</v>
      </c>
      <c r="BF102" s="220"/>
      <c r="BG102" s="220"/>
      <c r="BH102" s="220"/>
      <c r="BI102" s="220"/>
      <c r="BJ102" s="227"/>
      <c r="BK102" s="244"/>
      <c r="BL102" s="195"/>
      <c r="BM102" s="137"/>
      <c r="BN102" s="137"/>
      <c r="BO102" s="137"/>
      <c r="BP102" s="137"/>
      <c r="BQ102" s="137"/>
      <c r="BR102" s="137"/>
      <c r="BS102" s="195"/>
      <c r="BT102" s="195"/>
      <c r="BU102" s="195"/>
      <c r="BV102" s="195"/>
      <c r="BW102" s="195"/>
      <c r="BX102" s="195"/>
      <c r="BY102" s="195"/>
      <c r="BZ102" s="195"/>
      <c r="CA102" s="195"/>
      <c r="CB102" s="195"/>
      <c r="CC102" s="195"/>
      <c r="CD102" s="195"/>
      <c r="CE102" s="195"/>
      <c r="CF102" s="195"/>
      <c r="CG102" s="195"/>
      <c r="CH102" s="195"/>
      <c r="CI102" s="195"/>
      <c r="CJ102" s="195"/>
      <c r="CK102" s="195"/>
      <c r="CL102" s="195"/>
      <c r="CM102" s="195"/>
      <c r="CN102" s="195"/>
      <c r="CO102" s="195"/>
      <c r="CP102" s="195"/>
      <c r="CQ102" s="195"/>
      <c r="CR102" s="189"/>
    </row>
    <row r="103" spans="1:96" ht="17.25" customHeight="1" x14ac:dyDescent="0.2">
      <c r="A103" s="250"/>
      <c r="B103" s="253"/>
      <c r="C103" s="241"/>
      <c r="D103" s="241"/>
      <c r="E103" s="253"/>
      <c r="F103" s="253"/>
      <c r="G103" s="253"/>
      <c r="H103" s="274"/>
      <c r="I103" s="259"/>
      <c r="J103" s="262"/>
      <c r="K103" s="265"/>
      <c r="L103" s="268"/>
      <c r="M103" s="271"/>
      <c r="N103" s="265"/>
      <c r="O103" s="212"/>
      <c r="P103" s="212"/>
      <c r="Q103" s="215"/>
      <c r="R103" s="65"/>
      <c r="S103" s="51"/>
      <c r="T103" s="65">
        <f>VLOOKUP(U103,FORMULAS!$A$15:$B$18,2,0)</f>
        <v>0</v>
      </c>
      <c r="U103" s="66" t="s">
        <v>163</v>
      </c>
      <c r="V103" s="67">
        <f>+IF(U103='Tabla Valoración controles'!$D$4,'Tabla Valoración controles'!$F$4,IF('208-PLA-Ft-78 Mapa Gestión'!U103='Tabla Valoración controles'!$D$5,'Tabla Valoración controles'!$F$5,IF(U103=FORMULAS!$A$10,0,'Tabla Valoración controles'!$F$6)))</f>
        <v>0</v>
      </c>
      <c r="W103" s="66"/>
      <c r="X103" s="68">
        <f>+IF(W103='Tabla Valoración controles'!$D$7,'Tabla Valoración controles'!$F$7,IF(U103=FORMULAS!$A$10,0,'Tabla Valoración controles'!$F$8))</f>
        <v>0</v>
      </c>
      <c r="Y103" s="66"/>
      <c r="Z103" s="67">
        <f>+IF(Y103='Tabla Valoración controles'!$D$9,'Tabla Valoración controles'!$F$9,IF(U103=FORMULAS!$A$10,0,'Tabla Valoración controles'!$F$10))</f>
        <v>0</v>
      </c>
      <c r="AA103" s="66"/>
      <c r="AB103" s="67">
        <f>+IF(AA103='Tabla Valoración controles'!$D$9,'Tabla Valoración controles'!$F$9,IF(W103=FORMULAS!$A$10,0,'Tabla Valoración controles'!$F$10))</f>
        <v>0</v>
      </c>
      <c r="AC103" s="66"/>
      <c r="AD103" s="67">
        <f>+IF(AC103='Tabla Valoración controles'!$D$13,'Tabla Valoración controles'!$F$13,'Tabla Valoración controles'!$F$14)</f>
        <v>0</v>
      </c>
      <c r="AE103" s="123"/>
      <c r="AF103" s="69"/>
      <c r="AG103" s="68"/>
      <c r="AH103" s="69"/>
      <c r="AI103" s="68"/>
      <c r="AJ103" s="70"/>
      <c r="AK103" s="66"/>
      <c r="AL103" s="71"/>
      <c r="AM103" s="74"/>
      <c r="AN103" s="72"/>
      <c r="AO103" s="72"/>
      <c r="AP103" s="72"/>
      <c r="AQ103" s="72"/>
      <c r="AR103" s="72"/>
      <c r="AS103" s="72"/>
      <c r="AT103" s="72"/>
      <c r="AU103" s="72"/>
      <c r="AV103" s="72"/>
      <c r="AW103" s="72"/>
      <c r="AX103" s="72"/>
      <c r="AY103" s="72"/>
      <c r="AZ103" s="72"/>
      <c r="BA103" s="72"/>
      <c r="BB103" s="72"/>
      <c r="BC103" s="121">
        <f t="shared" si="74"/>
        <v>0</v>
      </c>
      <c r="BD103" s="121">
        <f t="shared" si="83"/>
        <v>0</v>
      </c>
      <c r="BE103" s="121">
        <f t="shared" si="70"/>
        <v>0.14399999999999999</v>
      </c>
      <c r="BF103" s="220"/>
      <c r="BG103" s="220"/>
      <c r="BH103" s="220"/>
      <c r="BI103" s="220"/>
      <c r="BJ103" s="227"/>
      <c r="BK103" s="244"/>
      <c r="BL103" s="195"/>
      <c r="BM103" s="137"/>
      <c r="BN103" s="137"/>
      <c r="BO103" s="137"/>
      <c r="BP103" s="137"/>
      <c r="BQ103" s="137"/>
      <c r="BR103" s="137"/>
      <c r="BS103" s="195"/>
      <c r="BT103" s="195"/>
      <c r="BU103" s="195"/>
      <c r="BV103" s="195"/>
      <c r="BW103" s="195"/>
      <c r="BX103" s="195"/>
      <c r="BY103" s="195"/>
      <c r="BZ103" s="195"/>
      <c r="CA103" s="195"/>
      <c r="CB103" s="195"/>
      <c r="CC103" s="195"/>
      <c r="CD103" s="195"/>
      <c r="CE103" s="195"/>
      <c r="CF103" s="195"/>
      <c r="CG103" s="195"/>
      <c r="CH103" s="195"/>
      <c r="CI103" s="195"/>
      <c r="CJ103" s="195"/>
      <c r="CK103" s="195"/>
      <c r="CL103" s="195"/>
      <c r="CM103" s="195"/>
      <c r="CN103" s="195"/>
      <c r="CO103" s="195"/>
      <c r="CP103" s="195"/>
      <c r="CQ103" s="195"/>
      <c r="CR103" s="189"/>
    </row>
    <row r="104" spans="1:96" ht="17.25" customHeight="1" x14ac:dyDescent="0.2">
      <c r="A104" s="251"/>
      <c r="B104" s="254"/>
      <c r="C104" s="242"/>
      <c r="D104" s="242"/>
      <c r="E104" s="254"/>
      <c r="F104" s="254"/>
      <c r="G104" s="254"/>
      <c r="H104" s="275"/>
      <c r="I104" s="260"/>
      <c r="J104" s="263"/>
      <c r="K104" s="266"/>
      <c r="L104" s="269"/>
      <c r="M104" s="272"/>
      <c r="N104" s="266"/>
      <c r="O104" s="213"/>
      <c r="P104" s="213"/>
      <c r="Q104" s="216"/>
      <c r="R104" s="65"/>
      <c r="S104" s="51"/>
      <c r="T104" s="65">
        <f>VLOOKUP(U104,FORMULAS!$A$15:$B$18,2,0)</f>
        <v>0</v>
      </c>
      <c r="U104" s="66" t="s">
        <v>163</v>
      </c>
      <c r="V104" s="67">
        <f>+IF(U104='Tabla Valoración controles'!$D$4,'Tabla Valoración controles'!$F$4,IF('208-PLA-Ft-78 Mapa Gestión'!U104='Tabla Valoración controles'!$D$5,'Tabla Valoración controles'!$F$5,IF(U104=FORMULAS!$A$10,0,'Tabla Valoración controles'!$F$6)))</f>
        <v>0</v>
      </c>
      <c r="W104" s="66"/>
      <c r="X104" s="68">
        <f>+IF(W104='Tabla Valoración controles'!$D$7,'Tabla Valoración controles'!$F$7,IF(U104=FORMULAS!$A$10,0,'Tabla Valoración controles'!$F$8))</f>
        <v>0</v>
      </c>
      <c r="Y104" s="66"/>
      <c r="Z104" s="67">
        <f>+IF(Y104='Tabla Valoración controles'!$D$9,'Tabla Valoración controles'!$F$9,IF(U104=FORMULAS!$A$10,0,'Tabla Valoración controles'!$F$10))</f>
        <v>0</v>
      </c>
      <c r="AA104" s="66"/>
      <c r="AB104" s="67">
        <f>+IF(AA104='Tabla Valoración controles'!$D$9,'Tabla Valoración controles'!$F$9,IF(W104=FORMULAS!$A$10,0,'Tabla Valoración controles'!$F$10))</f>
        <v>0</v>
      </c>
      <c r="AC104" s="66"/>
      <c r="AD104" s="67">
        <f>+IF(AC104='Tabla Valoración controles'!$D$13,'Tabla Valoración controles'!$F$13,'Tabla Valoración controles'!$F$14)</f>
        <v>0</v>
      </c>
      <c r="AE104" s="123"/>
      <c r="AF104" s="69"/>
      <c r="AG104" s="68"/>
      <c r="AH104" s="69"/>
      <c r="AI104" s="68"/>
      <c r="AJ104" s="70"/>
      <c r="AK104" s="66"/>
      <c r="AL104" s="71"/>
      <c r="AM104" s="74"/>
      <c r="AN104" s="72"/>
      <c r="AO104" s="72"/>
      <c r="AP104" s="72"/>
      <c r="AQ104" s="72"/>
      <c r="AR104" s="72"/>
      <c r="AS104" s="72"/>
      <c r="AT104" s="72"/>
      <c r="AU104" s="72"/>
      <c r="AV104" s="72"/>
      <c r="AW104" s="72"/>
      <c r="AX104" s="72"/>
      <c r="AY104" s="72"/>
      <c r="AZ104" s="72"/>
      <c r="BA104" s="72"/>
      <c r="BB104" s="72"/>
      <c r="BC104" s="121">
        <f t="shared" si="74"/>
        <v>0</v>
      </c>
      <c r="BD104" s="121">
        <f t="shared" si="83"/>
        <v>0</v>
      </c>
      <c r="BE104" s="121">
        <f t="shared" si="70"/>
        <v>0.14399999999999999</v>
      </c>
      <c r="BF104" s="220"/>
      <c r="BG104" s="220"/>
      <c r="BH104" s="220"/>
      <c r="BI104" s="220"/>
      <c r="BJ104" s="227"/>
      <c r="BK104" s="245"/>
      <c r="BL104" s="202"/>
      <c r="BM104" s="138"/>
      <c r="BN104" s="138"/>
      <c r="BO104" s="138"/>
      <c r="BP104" s="138"/>
      <c r="BQ104" s="138"/>
      <c r="BR104" s="138"/>
      <c r="BS104" s="202"/>
      <c r="BT104" s="202"/>
      <c r="BU104" s="202"/>
      <c r="BV104" s="202"/>
      <c r="BW104" s="202"/>
      <c r="BX104" s="202"/>
      <c r="BY104" s="202"/>
      <c r="BZ104" s="202"/>
      <c r="CA104" s="202"/>
      <c r="CB104" s="202"/>
      <c r="CC104" s="202"/>
      <c r="CD104" s="202"/>
      <c r="CE104" s="202"/>
      <c r="CF104" s="202"/>
      <c r="CG104" s="202"/>
      <c r="CH104" s="202"/>
      <c r="CI104" s="202"/>
      <c r="CJ104" s="202"/>
      <c r="CK104" s="202"/>
      <c r="CL104" s="202"/>
      <c r="CM104" s="202"/>
      <c r="CN104" s="202"/>
      <c r="CO104" s="202"/>
      <c r="CP104" s="202"/>
      <c r="CQ104" s="202"/>
      <c r="CR104" s="190"/>
    </row>
    <row r="105" spans="1:96" ht="102" x14ac:dyDescent="0.2">
      <c r="A105" s="249">
        <v>17</v>
      </c>
      <c r="B105" s="252" t="s">
        <v>194</v>
      </c>
      <c r="C105" s="240" t="str">
        <f>VLOOKUP(B105,$CW$511:$CX$533,2,0)</f>
        <v>Programar, registrar y controlar los recursos financieros de la Entidad, con el propósito de garantizar la calidad, confiabilidad, razonabilidad y oportunidad de la información financiera.</v>
      </c>
      <c r="D105" s="240" t="str">
        <f>VLOOKUP(B105,FORMULAS!$A$30:$C$52,3,0)</f>
        <v>Subdirector Financiero</v>
      </c>
      <c r="E105" s="252" t="s">
        <v>115</v>
      </c>
      <c r="F105" s="258" t="s">
        <v>380</v>
      </c>
      <c r="G105" s="252" t="s">
        <v>381</v>
      </c>
      <c r="H105" s="273" t="s">
        <v>382</v>
      </c>
      <c r="I105" s="258" t="s">
        <v>279</v>
      </c>
      <c r="J105" s="261">
        <v>400</v>
      </c>
      <c r="K105" s="264" t="str">
        <f>+IF(L105=FORMULAS!$N$2,FORMULAS!$O$2,IF('208-PLA-Ft-78 Mapa Gestión'!L105:L110=FORMULAS!$N$3,FORMULAS!$O$3,IF('208-PLA-Ft-78 Mapa Gestión'!L105:L110=FORMULAS!$N$4,FORMULAS!$O$4,IF('208-PLA-Ft-78 Mapa Gestión'!L105:L110=FORMULAS!$N$5,FORMULAS!$O$5,IF('208-PLA-Ft-78 Mapa Gestión'!L105:L110=FORMULAS!$N$6,FORMULAS!$O$6)))))</f>
        <v>Media</v>
      </c>
      <c r="L105" s="267">
        <f>+IF(J105&lt;=FORMULAS!$M$2,FORMULAS!$N$2,IF('208-PLA-Ft-78 Mapa Gestión'!J105&lt;=FORMULAS!$M$3,FORMULAS!$N$3,IF('208-PLA-Ft-78 Mapa Gestión'!J105&lt;=FORMULAS!$M$4,FORMULAS!$N$4,IF('208-PLA-Ft-78 Mapa Gestión'!J105&lt;=FORMULAS!$M$5,FORMULAS!$N$5,FORMULAS!$N$6))))</f>
        <v>0.6</v>
      </c>
      <c r="M105" s="270" t="s">
        <v>93</v>
      </c>
      <c r="N105" s="264" t="str">
        <f>+IF(M105=FORMULAS!$H$2,FORMULAS!$I$2,IF('208-PLA-Ft-78 Mapa Gestión'!M105:M110=FORMULAS!$H$3,FORMULAS!$I$3,IF('208-PLA-Ft-78 Mapa Gestión'!M105:M110=FORMULAS!$H$4,FORMULAS!$I$4,IF('208-PLA-Ft-78 Mapa Gestión'!M105:M110=FORMULAS!$H$5,FORMULAS!$I$5,IF('208-PLA-Ft-78 Mapa Gestión'!M105:M110=FORMULAS!$H$6,FORMULAS!$I$6,IF('208-PLA-Ft-78 Mapa Gestión'!M105:M110=FORMULAS!$H$7,FORMULAS!$I$7,IF('208-PLA-Ft-78 Mapa Gestión'!M105:M110=FORMULAS!$H$8,FORMULAS!$I$8,IF('208-PLA-Ft-78 Mapa Gestión'!M105:M110=FORMULAS!$H$9,FORMULAS!$I$9,IF('208-PLA-Ft-78 Mapa Gestión'!M105:M110=FORMULAS!$H$10,FORMULAS!$I$10,IF('208-PLA-Ft-78 Mapa Gestión'!M105:M110=FORMULAS!$H$11,FORMULAS!$I$11))))))))))</f>
        <v>Moderado</v>
      </c>
      <c r="O105" s="211">
        <f>VLOOKUP(N105,FORMULAS!$I$1:$J$6,2,0)</f>
        <v>0.6</v>
      </c>
      <c r="P105" s="211" t="str">
        <f t="shared" ref="P105" si="84">CONCATENATE(N105,K105)</f>
        <v>ModeradoMedia</v>
      </c>
      <c r="Q105" s="214" t="str">
        <f>VLOOKUP(P105,FORMULAS!$K$17:$L$42,2,0)</f>
        <v>Moderado</v>
      </c>
      <c r="R105" s="125">
        <v>1</v>
      </c>
      <c r="S105" s="51" t="s">
        <v>384</v>
      </c>
      <c r="T105" s="65" t="str">
        <f>VLOOKUP(U105,FORMULAS!$A$15:$B$18,2,0)</f>
        <v>Probabilidad</v>
      </c>
      <c r="U105" s="66" t="s">
        <v>13</v>
      </c>
      <c r="V105" s="67">
        <f>+IF(U105='Tabla Valoración controles'!$D$4,'Tabla Valoración controles'!$F$4,IF('208-PLA-Ft-78 Mapa Gestión'!U105='Tabla Valoración controles'!$D$5,'Tabla Valoración controles'!$F$5,IF(U105=FORMULAS!$A$10,0,'Tabla Valoración controles'!$F$6)))</f>
        <v>0.25</v>
      </c>
      <c r="W105" s="66" t="s">
        <v>8</v>
      </c>
      <c r="X105" s="68">
        <f>+IF(W105='Tabla Valoración controles'!$D$7,'Tabla Valoración controles'!$F$7,IF(U105=FORMULAS!$A$10,0,'Tabla Valoración controles'!$F$8))</f>
        <v>0.15</v>
      </c>
      <c r="Y105" s="66" t="s">
        <v>18</v>
      </c>
      <c r="Z105" s="67">
        <f>+IF(Y105='Tabla Valoración controles'!$D$9,'Tabla Valoración controles'!$F$9,IF(U105=FORMULAS!$A$10,0,'Tabla Valoración controles'!$F$10))</f>
        <v>0</v>
      </c>
      <c r="AA105" s="66" t="s">
        <v>22</v>
      </c>
      <c r="AB105" s="67">
        <f>+IF(AA105='Tabla Valoración controles'!$D$9,'Tabla Valoración controles'!$F$9,IF(W105=FORMULAS!$A$10,0,'Tabla Valoración controles'!$F$10))</f>
        <v>0</v>
      </c>
      <c r="AC105" s="66" t="s">
        <v>102</v>
      </c>
      <c r="AD105" s="67">
        <f>+IF(AC105='Tabla Valoración controles'!$D$13,'Tabla Valoración controles'!$F$13,'Tabla Valoración controles'!$F$14)</f>
        <v>0</v>
      </c>
      <c r="AE105" s="123"/>
      <c r="AF105" s="69"/>
      <c r="AG105" s="68"/>
      <c r="AH105" s="69"/>
      <c r="AI105" s="68"/>
      <c r="AJ105" s="70"/>
      <c r="AK105" s="66"/>
      <c r="AL105" s="71"/>
      <c r="AM105" s="74"/>
      <c r="AN105" s="72"/>
      <c r="AO105" s="72"/>
      <c r="AP105" s="72"/>
      <c r="AQ105" s="72"/>
      <c r="AR105" s="72"/>
      <c r="AS105" s="72"/>
      <c r="AT105" s="72"/>
      <c r="AU105" s="72"/>
      <c r="AV105" s="72"/>
      <c r="AW105" s="72"/>
      <c r="AX105" s="72"/>
      <c r="AY105" s="72"/>
      <c r="AZ105" s="72"/>
      <c r="BA105" s="72"/>
      <c r="BB105" s="72"/>
      <c r="BC105" s="121">
        <f t="shared" si="74"/>
        <v>0.4</v>
      </c>
      <c r="BD105" s="121">
        <f>+IF(T105=FORMULAS!$A$8,'208-PLA-Ft-78 Mapa Gestión'!BC105*'208-PLA-Ft-78 Mapa Gestión'!L105:L110,'208-PLA-Ft-78 Mapa Gestión'!BC105*'208-PLA-Ft-78 Mapa Gestión'!O105:O110)</f>
        <v>0.24</v>
      </c>
      <c r="BE105" s="121">
        <f>+IF(T105=FORMULAS!$A$8,'208-PLA-Ft-78 Mapa Gestión'!L105:L110-'208-PLA-Ft-78 Mapa Gestión'!BD105,0)</f>
        <v>0.36</v>
      </c>
      <c r="BF105" s="219">
        <f t="shared" ref="BF105" si="85">+BE110</f>
        <v>0.252</v>
      </c>
      <c r="BG105" s="219" t="str">
        <f>+IF(BF105&lt;=FORMULAS!$N$2,FORMULAS!$O$2,IF(BF105&lt;=FORMULAS!$N$3,FORMULAS!$O$3,IF(BF105&lt;=FORMULAS!$N$4,FORMULAS!$O$4,IF(BF105&lt;=FORMULAS!$N$5,FORMULAS!$O$5,FORMULAS!O102))))</f>
        <v>Baja</v>
      </c>
      <c r="BH105" s="219" t="str">
        <f>+IF(T105=FORMULAS!$A$9,BE110,'208-PLA-Ft-78 Mapa Gestión'!N105:N110)</f>
        <v>Moderado</v>
      </c>
      <c r="BI105" s="219">
        <f>+IF(T105=FORMULAS!B105,'208-PLA-Ft-78 Mapa Gestión'!BE110,'208-PLA-Ft-78 Mapa Gestión'!O105:O110)</f>
        <v>0.6</v>
      </c>
      <c r="BJ105" s="227" t="str">
        <f t="shared" ref="BJ105" si="86">CONCATENATE(BH105,BG105)</f>
        <v>ModeradoBaja</v>
      </c>
      <c r="BK105" s="243" t="str">
        <f>VLOOKUP(BJ105,FORMULAS!$K$17:$L$42,2,0)</f>
        <v>Moderado</v>
      </c>
      <c r="BL105" s="194" t="s">
        <v>170</v>
      </c>
      <c r="BM105" s="134" t="s">
        <v>385</v>
      </c>
      <c r="BN105" s="134" t="s">
        <v>386</v>
      </c>
      <c r="BO105" s="142">
        <v>44562</v>
      </c>
      <c r="BP105" s="142">
        <v>44925</v>
      </c>
      <c r="BQ105" s="134" t="s">
        <v>387</v>
      </c>
      <c r="BR105" s="134" t="s">
        <v>388</v>
      </c>
      <c r="BS105" s="136" t="s">
        <v>253</v>
      </c>
      <c r="BT105" s="194"/>
      <c r="BU105" s="194"/>
      <c r="BV105" s="194"/>
      <c r="BW105" s="194"/>
      <c r="BX105" s="194"/>
      <c r="BY105" s="194"/>
      <c r="BZ105" s="194"/>
      <c r="CA105" s="194"/>
      <c r="CB105" s="194"/>
      <c r="CC105" s="194"/>
      <c r="CD105" s="194"/>
      <c r="CE105" s="194"/>
      <c r="CF105" s="194"/>
      <c r="CG105" s="194"/>
      <c r="CH105" s="194"/>
      <c r="CI105" s="194"/>
      <c r="CJ105" s="194"/>
      <c r="CK105" s="194"/>
      <c r="CL105" s="194"/>
      <c r="CM105" s="194"/>
      <c r="CN105" s="194"/>
      <c r="CO105" s="194"/>
      <c r="CP105" s="194"/>
      <c r="CQ105" s="194"/>
      <c r="CR105" s="188" t="s">
        <v>369</v>
      </c>
    </row>
    <row r="106" spans="1:96" ht="65.25" x14ac:dyDescent="0.2">
      <c r="A106" s="250"/>
      <c r="B106" s="253"/>
      <c r="C106" s="241"/>
      <c r="D106" s="241"/>
      <c r="E106" s="253"/>
      <c r="F106" s="259"/>
      <c r="G106" s="253"/>
      <c r="H106" s="274"/>
      <c r="I106" s="259"/>
      <c r="J106" s="262"/>
      <c r="K106" s="265"/>
      <c r="L106" s="268"/>
      <c r="M106" s="271"/>
      <c r="N106" s="265"/>
      <c r="O106" s="212"/>
      <c r="P106" s="212"/>
      <c r="Q106" s="215"/>
      <c r="R106" s="125">
        <v>2</v>
      </c>
      <c r="S106" s="131" t="s">
        <v>383</v>
      </c>
      <c r="T106" s="65" t="str">
        <f>VLOOKUP(U106,FORMULAS!$A$15:$B$18,2,0)</f>
        <v>Probabilidad</v>
      </c>
      <c r="U106" s="66" t="s">
        <v>14</v>
      </c>
      <c r="V106" s="67">
        <f>+IF(U106='Tabla Valoración controles'!$D$4,'Tabla Valoración controles'!$F$4,IF('208-PLA-Ft-78 Mapa Gestión'!U106='Tabla Valoración controles'!$D$5,'Tabla Valoración controles'!$F$5,IF(U106=FORMULAS!$A$10,0,'Tabla Valoración controles'!$F$6)))</f>
        <v>0.15</v>
      </c>
      <c r="W106" s="66" t="s">
        <v>8</v>
      </c>
      <c r="X106" s="68">
        <f>+IF(W106='Tabla Valoración controles'!$D$7,'Tabla Valoración controles'!$F$7,IF(U106=FORMULAS!$A$10,0,'Tabla Valoración controles'!$F$8))</f>
        <v>0.15</v>
      </c>
      <c r="Y106" s="66" t="s">
        <v>18</v>
      </c>
      <c r="Z106" s="67">
        <f>+IF(Y106='Tabla Valoración controles'!$D$9,'Tabla Valoración controles'!$F$9,IF(U106=FORMULAS!$A$10,0,'Tabla Valoración controles'!$F$10))</f>
        <v>0</v>
      </c>
      <c r="AA106" s="66" t="s">
        <v>22</v>
      </c>
      <c r="AB106" s="67">
        <f>+IF(AA106='Tabla Valoración controles'!$D$9,'Tabla Valoración controles'!$F$9,IF(W106=FORMULAS!$A$10,0,'Tabla Valoración controles'!$F$10))</f>
        <v>0</v>
      </c>
      <c r="AC106" s="66" t="s">
        <v>102</v>
      </c>
      <c r="AD106" s="67">
        <f>+IF(AC106='Tabla Valoración controles'!$D$13,'Tabla Valoración controles'!$F$13,'Tabla Valoración controles'!$F$14)</f>
        <v>0</v>
      </c>
      <c r="AE106" s="123"/>
      <c r="AF106" s="69"/>
      <c r="AG106" s="68"/>
      <c r="AH106" s="69"/>
      <c r="AI106" s="68"/>
      <c r="AJ106" s="70"/>
      <c r="AK106" s="66"/>
      <c r="AL106" s="71"/>
      <c r="AM106" s="74"/>
      <c r="AN106" s="72"/>
      <c r="AO106" s="72"/>
      <c r="AP106" s="72"/>
      <c r="AQ106" s="72"/>
      <c r="AR106" s="72"/>
      <c r="AS106" s="72"/>
      <c r="AT106" s="72"/>
      <c r="AU106" s="72"/>
      <c r="AV106" s="72"/>
      <c r="AW106" s="72"/>
      <c r="AX106" s="72"/>
      <c r="AY106" s="72"/>
      <c r="AZ106" s="72"/>
      <c r="BA106" s="72"/>
      <c r="BB106" s="72"/>
      <c r="BC106" s="121">
        <f t="shared" si="74"/>
        <v>0.3</v>
      </c>
      <c r="BD106" s="121">
        <f t="shared" ref="BD106" si="87">+BC106*BE105</f>
        <v>0.108</v>
      </c>
      <c r="BE106" s="121">
        <f t="shared" ref="BE106" si="88">+BE105-BD106</f>
        <v>0.252</v>
      </c>
      <c r="BF106" s="220"/>
      <c r="BG106" s="220"/>
      <c r="BH106" s="220"/>
      <c r="BI106" s="220"/>
      <c r="BJ106" s="227"/>
      <c r="BK106" s="244"/>
      <c r="BL106" s="195"/>
      <c r="BM106" s="137"/>
      <c r="BN106" s="137"/>
      <c r="BO106" s="137"/>
      <c r="BP106" s="137"/>
      <c r="BQ106" s="137"/>
      <c r="BR106" s="137"/>
      <c r="BS106" s="137"/>
      <c r="BT106" s="195"/>
      <c r="BU106" s="195"/>
      <c r="BV106" s="195"/>
      <c r="BW106" s="195"/>
      <c r="BX106" s="195"/>
      <c r="BY106" s="195"/>
      <c r="BZ106" s="195"/>
      <c r="CA106" s="195"/>
      <c r="CB106" s="195"/>
      <c r="CC106" s="195"/>
      <c r="CD106" s="195"/>
      <c r="CE106" s="195"/>
      <c r="CF106" s="195"/>
      <c r="CG106" s="195"/>
      <c r="CH106" s="195"/>
      <c r="CI106" s="195"/>
      <c r="CJ106" s="195"/>
      <c r="CK106" s="195"/>
      <c r="CL106" s="195"/>
      <c r="CM106" s="195"/>
      <c r="CN106" s="195"/>
      <c r="CO106" s="195"/>
      <c r="CP106" s="195"/>
      <c r="CQ106" s="195"/>
      <c r="CR106" s="189"/>
    </row>
    <row r="107" spans="1:96" ht="17.25" customHeight="1" x14ac:dyDescent="0.2">
      <c r="A107" s="250"/>
      <c r="B107" s="253"/>
      <c r="C107" s="241"/>
      <c r="D107" s="241"/>
      <c r="E107" s="253"/>
      <c r="F107" s="259"/>
      <c r="G107" s="253"/>
      <c r="H107" s="274"/>
      <c r="I107" s="259"/>
      <c r="J107" s="262"/>
      <c r="K107" s="265"/>
      <c r="L107" s="268"/>
      <c r="M107" s="271"/>
      <c r="N107" s="265"/>
      <c r="O107" s="212"/>
      <c r="P107" s="212"/>
      <c r="Q107" s="215"/>
      <c r="R107" s="65"/>
      <c r="S107" s="51"/>
      <c r="T107" s="65">
        <f>VLOOKUP(U107,FORMULAS!$A$15:$B$18,2,0)</f>
        <v>0</v>
      </c>
      <c r="U107" s="66" t="s">
        <v>163</v>
      </c>
      <c r="V107" s="67">
        <f>+IF(U107='Tabla Valoración controles'!$D$4,'Tabla Valoración controles'!$F$4,IF('208-PLA-Ft-78 Mapa Gestión'!U107='Tabla Valoración controles'!$D$5,'Tabla Valoración controles'!$F$5,IF(U107=FORMULAS!$A$10,0,'Tabla Valoración controles'!$F$6)))</f>
        <v>0</v>
      </c>
      <c r="W107" s="66"/>
      <c r="X107" s="68">
        <f>+IF(W107='Tabla Valoración controles'!$D$7,'Tabla Valoración controles'!$F$7,IF(U107=FORMULAS!$A$10,0,'Tabla Valoración controles'!$F$8))</f>
        <v>0</v>
      </c>
      <c r="Y107" s="66"/>
      <c r="Z107" s="67">
        <f>+IF(Y107='Tabla Valoración controles'!$D$9,'Tabla Valoración controles'!$F$9,IF(U107=FORMULAS!$A$10,0,'Tabla Valoración controles'!$F$10))</f>
        <v>0</v>
      </c>
      <c r="AA107" s="66"/>
      <c r="AB107" s="67">
        <f>+IF(AA107='Tabla Valoración controles'!$D$9,'Tabla Valoración controles'!$F$9,IF(W107=FORMULAS!$A$10,0,'Tabla Valoración controles'!$F$10))</f>
        <v>0</v>
      </c>
      <c r="AC107" s="66"/>
      <c r="AD107" s="67">
        <f>+IF(AC107='Tabla Valoración controles'!$D$13,'Tabla Valoración controles'!$F$13,'Tabla Valoración controles'!$F$14)</f>
        <v>0</v>
      </c>
      <c r="AE107" s="123"/>
      <c r="AF107" s="69"/>
      <c r="AG107" s="68"/>
      <c r="AH107" s="69"/>
      <c r="AI107" s="68"/>
      <c r="AJ107" s="70"/>
      <c r="AK107" s="66"/>
      <c r="AL107" s="71"/>
      <c r="AM107" s="74"/>
      <c r="AN107" s="72"/>
      <c r="AO107" s="72"/>
      <c r="AP107" s="72"/>
      <c r="AQ107" s="72"/>
      <c r="AR107" s="72"/>
      <c r="AS107" s="72"/>
      <c r="AT107" s="72"/>
      <c r="AU107" s="72"/>
      <c r="AV107" s="72"/>
      <c r="AW107" s="72"/>
      <c r="AX107" s="72"/>
      <c r="AY107" s="72"/>
      <c r="AZ107" s="72"/>
      <c r="BA107" s="72"/>
      <c r="BB107" s="72"/>
      <c r="BC107" s="121">
        <f t="shared" si="74"/>
        <v>0</v>
      </c>
      <c r="BD107" s="121">
        <f t="shared" ref="BD107:BD110" si="89">+BD106*BC107</f>
        <v>0</v>
      </c>
      <c r="BE107" s="121">
        <f t="shared" si="70"/>
        <v>0.252</v>
      </c>
      <c r="BF107" s="220"/>
      <c r="BG107" s="220"/>
      <c r="BH107" s="220"/>
      <c r="BI107" s="220"/>
      <c r="BJ107" s="227"/>
      <c r="BK107" s="244"/>
      <c r="BL107" s="195"/>
      <c r="BM107" s="137"/>
      <c r="BN107" s="137"/>
      <c r="BO107" s="137"/>
      <c r="BP107" s="137"/>
      <c r="BQ107" s="137"/>
      <c r="BR107" s="137"/>
      <c r="BS107" s="137"/>
      <c r="BT107" s="195"/>
      <c r="BU107" s="195"/>
      <c r="BV107" s="195"/>
      <c r="BW107" s="195"/>
      <c r="BX107" s="195"/>
      <c r="BY107" s="195"/>
      <c r="BZ107" s="195"/>
      <c r="CA107" s="195"/>
      <c r="CB107" s="195"/>
      <c r="CC107" s="195"/>
      <c r="CD107" s="195"/>
      <c r="CE107" s="195"/>
      <c r="CF107" s="195"/>
      <c r="CG107" s="195"/>
      <c r="CH107" s="195"/>
      <c r="CI107" s="195"/>
      <c r="CJ107" s="195"/>
      <c r="CK107" s="195"/>
      <c r="CL107" s="195"/>
      <c r="CM107" s="195"/>
      <c r="CN107" s="195"/>
      <c r="CO107" s="195"/>
      <c r="CP107" s="195"/>
      <c r="CQ107" s="195"/>
      <c r="CR107" s="189"/>
    </row>
    <row r="108" spans="1:96" ht="17.25" customHeight="1" x14ac:dyDescent="0.2">
      <c r="A108" s="250"/>
      <c r="B108" s="253"/>
      <c r="C108" s="241"/>
      <c r="D108" s="241"/>
      <c r="E108" s="253"/>
      <c r="F108" s="259"/>
      <c r="G108" s="253"/>
      <c r="H108" s="274"/>
      <c r="I108" s="259"/>
      <c r="J108" s="262"/>
      <c r="K108" s="265"/>
      <c r="L108" s="268"/>
      <c r="M108" s="271"/>
      <c r="N108" s="265"/>
      <c r="O108" s="212"/>
      <c r="P108" s="212"/>
      <c r="Q108" s="215"/>
      <c r="R108" s="65"/>
      <c r="S108" s="51"/>
      <c r="T108" s="65">
        <f>VLOOKUP(U108,FORMULAS!$A$15:$B$18,2,0)</f>
        <v>0</v>
      </c>
      <c r="U108" s="66" t="s">
        <v>163</v>
      </c>
      <c r="V108" s="67">
        <f>+IF(U108='Tabla Valoración controles'!$D$4,'Tabla Valoración controles'!$F$4,IF('208-PLA-Ft-78 Mapa Gestión'!U108='Tabla Valoración controles'!$D$5,'Tabla Valoración controles'!$F$5,IF(U108=FORMULAS!$A$10,0,'Tabla Valoración controles'!$F$6)))</f>
        <v>0</v>
      </c>
      <c r="W108" s="66"/>
      <c r="X108" s="68">
        <f>+IF(W108='Tabla Valoración controles'!$D$7,'Tabla Valoración controles'!$F$7,IF(U108=FORMULAS!$A$10,0,'Tabla Valoración controles'!$F$8))</f>
        <v>0</v>
      </c>
      <c r="Y108" s="66"/>
      <c r="Z108" s="67">
        <f>+IF(Y108='Tabla Valoración controles'!$D$9,'Tabla Valoración controles'!$F$9,IF(U108=FORMULAS!$A$10,0,'Tabla Valoración controles'!$F$10))</f>
        <v>0</v>
      </c>
      <c r="AA108" s="66"/>
      <c r="AB108" s="67">
        <f>+IF(AA108='Tabla Valoración controles'!$D$9,'Tabla Valoración controles'!$F$9,IF(W108=FORMULAS!$A$10,0,'Tabla Valoración controles'!$F$10))</f>
        <v>0</v>
      </c>
      <c r="AC108" s="66"/>
      <c r="AD108" s="67">
        <f>+IF(AC108='Tabla Valoración controles'!$D$13,'Tabla Valoración controles'!$F$13,'Tabla Valoración controles'!$F$14)</f>
        <v>0</v>
      </c>
      <c r="AE108" s="123"/>
      <c r="AF108" s="69"/>
      <c r="AG108" s="68"/>
      <c r="AH108" s="69"/>
      <c r="AI108" s="68"/>
      <c r="AJ108" s="70"/>
      <c r="AK108" s="66"/>
      <c r="AL108" s="71"/>
      <c r="AM108" s="74"/>
      <c r="AN108" s="72"/>
      <c r="AO108" s="72"/>
      <c r="AP108" s="72"/>
      <c r="AQ108" s="72"/>
      <c r="AR108" s="72"/>
      <c r="AS108" s="72"/>
      <c r="AT108" s="72"/>
      <c r="AU108" s="72"/>
      <c r="AV108" s="72"/>
      <c r="AW108" s="72"/>
      <c r="AX108" s="72"/>
      <c r="AY108" s="72"/>
      <c r="AZ108" s="72"/>
      <c r="BA108" s="72"/>
      <c r="BB108" s="72"/>
      <c r="BC108" s="121">
        <f t="shared" si="74"/>
        <v>0</v>
      </c>
      <c r="BD108" s="121">
        <f t="shared" si="89"/>
        <v>0</v>
      </c>
      <c r="BE108" s="121">
        <f t="shared" si="70"/>
        <v>0.252</v>
      </c>
      <c r="BF108" s="220"/>
      <c r="BG108" s="220"/>
      <c r="BH108" s="220"/>
      <c r="BI108" s="220"/>
      <c r="BJ108" s="227"/>
      <c r="BK108" s="244"/>
      <c r="BL108" s="195"/>
      <c r="BM108" s="137"/>
      <c r="BN108" s="137"/>
      <c r="BO108" s="137"/>
      <c r="BP108" s="137"/>
      <c r="BQ108" s="137"/>
      <c r="BR108" s="137"/>
      <c r="BS108" s="137"/>
      <c r="BT108" s="195"/>
      <c r="BU108" s="195"/>
      <c r="BV108" s="195"/>
      <c r="BW108" s="195"/>
      <c r="BX108" s="195"/>
      <c r="BY108" s="195"/>
      <c r="BZ108" s="195"/>
      <c r="CA108" s="195"/>
      <c r="CB108" s="195"/>
      <c r="CC108" s="195"/>
      <c r="CD108" s="195"/>
      <c r="CE108" s="195"/>
      <c r="CF108" s="195"/>
      <c r="CG108" s="195"/>
      <c r="CH108" s="195"/>
      <c r="CI108" s="195"/>
      <c r="CJ108" s="195"/>
      <c r="CK108" s="195"/>
      <c r="CL108" s="195"/>
      <c r="CM108" s="195"/>
      <c r="CN108" s="195"/>
      <c r="CO108" s="195"/>
      <c r="CP108" s="195"/>
      <c r="CQ108" s="195"/>
      <c r="CR108" s="189"/>
    </row>
    <row r="109" spans="1:96" ht="17.25" customHeight="1" x14ac:dyDescent="0.2">
      <c r="A109" s="250"/>
      <c r="B109" s="253"/>
      <c r="C109" s="241"/>
      <c r="D109" s="241"/>
      <c r="E109" s="253"/>
      <c r="F109" s="259"/>
      <c r="G109" s="253"/>
      <c r="H109" s="274"/>
      <c r="I109" s="259"/>
      <c r="J109" s="262"/>
      <c r="K109" s="265"/>
      <c r="L109" s="268"/>
      <c r="M109" s="271"/>
      <c r="N109" s="265"/>
      <c r="O109" s="212"/>
      <c r="P109" s="212"/>
      <c r="Q109" s="215"/>
      <c r="R109" s="65"/>
      <c r="S109" s="51"/>
      <c r="T109" s="65">
        <f>VLOOKUP(U109,FORMULAS!$A$15:$B$18,2,0)</f>
        <v>0</v>
      </c>
      <c r="U109" s="66" t="s">
        <v>163</v>
      </c>
      <c r="V109" s="67">
        <f>+IF(U109='Tabla Valoración controles'!$D$4,'Tabla Valoración controles'!$F$4,IF('208-PLA-Ft-78 Mapa Gestión'!U109='Tabla Valoración controles'!$D$5,'Tabla Valoración controles'!$F$5,IF(U109=FORMULAS!$A$10,0,'Tabla Valoración controles'!$F$6)))</f>
        <v>0</v>
      </c>
      <c r="W109" s="66"/>
      <c r="X109" s="68">
        <f>+IF(W109='Tabla Valoración controles'!$D$7,'Tabla Valoración controles'!$F$7,IF(U109=FORMULAS!$A$10,0,'Tabla Valoración controles'!$F$8))</f>
        <v>0</v>
      </c>
      <c r="Y109" s="66"/>
      <c r="Z109" s="67">
        <f>+IF(Y109='Tabla Valoración controles'!$D$9,'Tabla Valoración controles'!$F$9,IF(U109=FORMULAS!$A$10,0,'Tabla Valoración controles'!$F$10))</f>
        <v>0</v>
      </c>
      <c r="AA109" s="66"/>
      <c r="AB109" s="67">
        <f>+IF(AA109='Tabla Valoración controles'!$D$9,'Tabla Valoración controles'!$F$9,IF(W109=FORMULAS!$A$10,0,'Tabla Valoración controles'!$F$10))</f>
        <v>0</v>
      </c>
      <c r="AC109" s="66"/>
      <c r="AD109" s="67">
        <f>+IF(AC109='Tabla Valoración controles'!$D$13,'Tabla Valoración controles'!$F$13,'Tabla Valoración controles'!$F$14)</f>
        <v>0</v>
      </c>
      <c r="AE109" s="123"/>
      <c r="AF109" s="69"/>
      <c r="AG109" s="68"/>
      <c r="AH109" s="69"/>
      <c r="AI109" s="68"/>
      <c r="AJ109" s="70"/>
      <c r="AK109" s="66"/>
      <c r="AL109" s="71"/>
      <c r="AM109" s="74"/>
      <c r="AN109" s="72"/>
      <c r="AO109" s="72"/>
      <c r="AP109" s="72"/>
      <c r="AQ109" s="72"/>
      <c r="AR109" s="72"/>
      <c r="AS109" s="72"/>
      <c r="AT109" s="72"/>
      <c r="AU109" s="72"/>
      <c r="AV109" s="72"/>
      <c r="AW109" s="72"/>
      <c r="AX109" s="72"/>
      <c r="AY109" s="72"/>
      <c r="AZ109" s="72"/>
      <c r="BA109" s="72"/>
      <c r="BB109" s="72"/>
      <c r="BC109" s="121">
        <f t="shared" si="74"/>
        <v>0</v>
      </c>
      <c r="BD109" s="121">
        <f t="shared" si="89"/>
        <v>0</v>
      </c>
      <c r="BE109" s="121">
        <f t="shared" si="70"/>
        <v>0.252</v>
      </c>
      <c r="BF109" s="220"/>
      <c r="BG109" s="220"/>
      <c r="BH109" s="220"/>
      <c r="BI109" s="220"/>
      <c r="BJ109" s="227"/>
      <c r="BK109" s="244"/>
      <c r="BL109" s="195"/>
      <c r="BM109" s="137"/>
      <c r="BN109" s="137"/>
      <c r="BO109" s="137"/>
      <c r="BP109" s="137"/>
      <c r="BQ109" s="137"/>
      <c r="BR109" s="137"/>
      <c r="BS109" s="137"/>
      <c r="BT109" s="195"/>
      <c r="BU109" s="195"/>
      <c r="BV109" s="195"/>
      <c r="BW109" s="195"/>
      <c r="BX109" s="195"/>
      <c r="BY109" s="195"/>
      <c r="BZ109" s="195"/>
      <c r="CA109" s="195"/>
      <c r="CB109" s="195"/>
      <c r="CC109" s="195"/>
      <c r="CD109" s="195"/>
      <c r="CE109" s="195"/>
      <c r="CF109" s="195"/>
      <c r="CG109" s="195"/>
      <c r="CH109" s="195"/>
      <c r="CI109" s="195"/>
      <c r="CJ109" s="195"/>
      <c r="CK109" s="195"/>
      <c r="CL109" s="195"/>
      <c r="CM109" s="195"/>
      <c r="CN109" s="195"/>
      <c r="CO109" s="195"/>
      <c r="CP109" s="195"/>
      <c r="CQ109" s="195"/>
      <c r="CR109" s="189"/>
    </row>
    <row r="110" spans="1:96" ht="17.25" customHeight="1" x14ac:dyDescent="0.2">
      <c r="A110" s="251"/>
      <c r="B110" s="254"/>
      <c r="C110" s="242"/>
      <c r="D110" s="242"/>
      <c r="E110" s="254"/>
      <c r="F110" s="260"/>
      <c r="G110" s="254"/>
      <c r="H110" s="275"/>
      <c r="I110" s="260"/>
      <c r="J110" s="263"/>
      <c r="K110" s="266"/>
      <c r="L110" s="269"/>
      <c r="M110" s="272"/>
      <c r="N110" s="266"/>
      <c r="O110" s="213"/>
      <c r="P110" s="213"/>
      <c r="Q110" s="216"/>
      <c r="R110" s="65"/>
      <c r="S110" s="51"/>
      <c r="T110" s="65">
        <f>VLOOKUP(U110,FORMULAS!$A$15:$B$18,2,0)</f>
        <v>0</v>
      </c>
      <c r="U110" s="66" t="s">
        <v>163</v>
      </c>
      <c r="V110" s="67">
        <f>+IF(U110='Tabla Valoración controles'!$D$4,'Tabla Valoración controles'!$F$4,IF('208-PLA-Ft-78 Mapa Gestión'!U110='Tabla Valoración controles'!$D$5,'Tabla Valoración controles'!$F$5,IF(U110=FORMULAS!$A$10,0,'Tabla Valoración controles'!$F$6)))</f>
        <v>0</v>
      </c>
      <c r="W110" s="66"/>
      <c r="X110" s="68">
        <f>+IF(W110='Tabla Valoración controles'!$D$7,'Tabla Valoración controles'!$F$7,IF(U110=FORMULAS!$A$10,0,'Tabla Valoración controles'!$F$8))</f>
        <v>0</v>
      </c>
      <c r="Y110" s="66"/>
      <c r="Z110" s="67">
        <f>+IF(Y110='Tabla Valoración controles'!$D$9,'Tabla Valoración controles'!$F$9,IF(U110=FORMULAS!$A$10,0,'Tabla Valoración controles'!$F$10))</f>
        <v>0</v>
      </c>
      <c r="AA110" s="66"/>
      <c r="AB110" s="67">
        <f>+IF(AA110='Tabla Valoración controles'!$D$9,'Tabla Valoración controles'!$F$9,IF(W110=FORMULAS!$A$10,0,'Tabla Valoración controles'!$F$10))</f>
        <v>0</v>
      </c>
      <c r="AC110" s="66"/>
      <c r="AD110" s="67">
        <f>+IF(AC110='Tabla Valoración controles'!$D$13,'Tabla Valoración controles'!$F$13,'Tabla Valoración controles'!$F$14)</f>
        <v>0</v>
      </c>
      <c r="AE110" s="123"/>
      <c r="AF110" s="69"/>
      <c r="AG110" s="68"/>
      <c r="AH110" s="69"/>
      <c r="AI110" s="68"/>
      <c r="AJ110" s="70"/>
      <c r="AK110" s="66"/>
      <c r="AL110" s="71"/>
      <c r="AM110" s="74"/>
      <c r="AN110" s="72"/>
      <c r="AO110" s="72"/>
      <c r="AP110" s="72"/>
      <c r="AQ110" s="72"/>
      <c r="AR110" s="72"/>
      <c r="AS110" s="72"/>
      <c r="AT110" s="72"/>
      <c r="AU110" s="72"/>
      <c r="AV110" s="72"/>
      <c r="AW110" s="72"/>
      <c r="AX110" s="72"/>
      <c r="AY110" s="72"/>
      <c r="AZ110" s="72"/>
      <c r="BA110" s="72"/>
      <c r="BB110" s="72"/>
      <c r="BC110" s="121">
        <f t="shared" si="74"/>
        <v>0</v>
      </c>
      <c r="BD110" s="121">
        <f t="shared" si="89"/>
        <v>0</v>
      </c>
      <c r="BE110" s="121">
        <f t="shared" si="70"/>
        <v>0.252</v>
      </c>
      <c r="BF110" s="220"/>
      <c r="BG110" s="220"/>
      <c r="BH110" s="220"/>
      <c r="BI110" s="220"/>
      <c r="BJ110" s="227"/>
      <c r="BK110" s="245"/>
      <c r="BL110" s="202"/>
      <c r="BM110" s="138"/>
      <c r="BN110" s="138"/>
      <c r="BO110" s="138"/>
      <c r="BP110" s="138"/>
      <c r="BQ110" s="138"/>
      <c r="BR110" s="138"/>
      <c r="BS110" s="138"/>
      <c r="BT110" s="202"/>
      <c r="BU110" s="202"/>
      <c r="BV110" s="202"/>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190"/>
    </row>
    <row r="111" spans="1:96" ht="102" x14ac:dyDescent="0.2">
      <c r="A111" s="249">
        <v>18</v>
      </c>
      <c r="B111" s="276" t="s">
        <v>180</v>
      </c>
      <c r="C111" s="240" t="str">
        <f>VLOOKUP(B111,$CW$511:$CX$533,2,0)</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D111" s="240" t="str">
        <f>VLOOKUP(B111,FORMULAS!$A$30:$C$52,3,0)</f>
        <v xml:space="preserve">Jefe Oficina Asesora de Comunicaciones </v>
      </c>
      <c r="E111" s="252" t="s">
        <v>278</v>
      </c>
      <c r="F111" s="258" t="s">
        <v>469</v>
      </c>
      <c r="G111" s="258" t="s">
        <v>470</v>
      </c>
      <c r="H111" s="196" t="s">
        <v>471</v>
      </c>
      <c r="I111" s="258" t="s">
        <v>287</v>
      </c>
      <c r="J111" s="261">
        <v>700</v>
      </c>
      <c r="K111" s="264" t="str">
        <f>+IF(L111=FORMULAS!$N$2,FORMULAS!$O$2,IF('208-PLA-Ft-78 Mapa Gestión'!L111:L116=FORMULAS!$N$3,FORMULAS!$O$3,IF('208-PLA-Ft-78 Mapa Gestión'!L111:L116=FORMULAS!$N$4,FORMULAS!$O$4,IF('208-PLA-Ft-78 Mapa Gestión'!L111:L116=FORMULAS!$N$5,FORMULAS!$O$5,IF('208-PLA-Ft-78 Mapa Gestión'!L111:L116=FORMULAS!$N$6,FORMULAS!$O$6)))))</f>
        <v>Alta</v>
      </c>
      <c r="L111" s="267">
        <f>+IF(J111&lt;=FORMULAS!$M$2,FORMULAS!$N$2,IF('208-PLA-Ft-78 Mapa Gestión'!J111&lt;=FORMULAS!$M$3,FORMULAS!$N$3,IF('208-PLA-Ft-78 Mapa Gestión'!J111&lt;=FORMULAS!$M$4,FORMULAS!$N$4,IF('208-PLA-Ft-78 Mapa Gestión'!J111&lt;=FORMULAS!$M$5,FORMULAS!$N$5,FORMULAS!$N$6))))</f>
        <v>0.8</v>
      </c>
      <c r="M111" s="270" t="s">
        <v>281</v>
      </c>
      <c r="N111" s="264" t="str">
        <f>+IF(M111=FORMULAS!$H$2,FORMULAS!$I$2,IF('208-PLA-Ft-78 Mapa Gestión'!M111:M116=FORMULAS!$H$3,FORMULAS!$I$3,IF('208-PLA-Ft-78 Mapa Gestión'!M111:M116=FORMULAS!$H$4,FORMULAS!$I$4,IF('208-PLA-Ft-78 Mapa Gestión'!M111:M116=FORMULAS!$H$5,FORMULAS!$I$5,IF('208-PLA-Ft-78 Mapa Gestión'!M111:M116=FORMULAS!$H$6,FORMULAS!$I$6,IF('208-PLA-Ft-78 Mapa Gestión'!M111:M116=FORMULAS!$H$7,FORMULAS!$I$7,IF('208-PLA-Ft-78 Mapa Gestión'!M111:M116=FORMULAS!$H$8,FORMULAS!$I$8,IF('208-PLA-Ft-78 Mapa Gestión'!M111:M116=FORMULAS!$H$9,FORMULAS!$I$9,IF('208-PLA-Ft-78 Mapa Gestión'!M111:M116=FORMULAS!$H$10,FORMULAS!$I$10,IF('208-PLA-Ft-78 Mapa Gestión'!M111:M116=FORMULAS!$H$11,FORMULAS!$I$11))))))))))</f>
        <v>Menor</v>
      </c>
      <c r="O111" s="211">
        <f>VLOOKUP(N111,FORMULAS!$I$1:$J$6,2,0)</f>
        <v>0.4</v>
      </c>
      <c r="P111" s="211" t="str">
        <f t="shared" ref="P111" si="90">CONCATENATE(N111,K111)</f>
        <v>MenorAlta</v>
      </c>
      <c r="Q111" s="214" t="str">
        <f>VLOOKUP(P111,FORMULAS!$K$17:$L$42,2,0)</f>
        <v>Moderado</v>
      </c>
      <c r="R111" s="65">
        <v>1</v>
      </c>
      <c r="S111" s="143" t="s">
        <v>485</v>
      </c>
      <c r="T111" s="65" t="str">
        <f>VLOOKUP(U111,FORMULAS!$A$15:$B$18,2,0)</f>
        <v>Probabilidad</v>
      </c>
      <c r="U111" s="66" t="s">
        <v>13</v>
      </c>
      <c r="V111" s="67">
        <f>+IF(U111='Tabla Valoración controles'!$D$4,'Tabla Valoración controles'!$F$4,IF('208-PLA-Ft-78 Mapa Gestión'!U111='Tabla Valoración controles'!$D$5,'Tabla Valoración controles'!$F$5,IF(U111=FORMULAS!$A$10,0,'Tabla Valoración controles'!$F$6)))</f>
        <v>0.25</v>
      </c>
      <c r="W111" s="66" t="s">
        <v>8</v>
      </c>
      <c r="X111" s="68">
        <f>+IF(W111='Tabla Valoración controles'!$D$7,'Tabla Valoración controles'!$F$7,IF(U111=FORMULAS!$A$10,0,'Tabla Valoración controles'!$F$8))</f>
        <v>0.15</v>
      </c>
      <c r="Y111" s="66" t="s">
        <v>18</v>
      </c>
      <c r="Z111" s="67">
        <f>+IF(Y111='Tabla Valoración controles'!$D$9,'Tabla Valoración controles'!$F$9,IF(U111=FORMULAS!$A$10,0,'Tabla Valoración controles'!$F$10))</f>
        <v>0</v>
      </c>
      <c r="AA111" s="66" t="s">
        <v>21</v>
      </c>
      <c r="AB111" s="67">
        <f>+IF(AA111='Tabla Valoración controles'!$D$9,'Tabla Valoración controles'!$F$9,IF(W111=FORMULAS!$A$10,0,'Tabla Valoración controles'!$F$10))</f>
        <v>0</v>
      </c>
      <c r="AC111" s="66" t="s">
        <v>102</v>
      </c>
      <c r="AD111" s="67">
        <f>+IF(AC111='Tabla Valoración controles'!$D$13,'Tabla Valoración controles'!$F$13,'Tabla Valoración controles'!$F$14)</f>
        <v>0</v>
      </c>
      <c r="AE111" s="123"/>
      <c r="AF111" s="69"/>
      <c r="AG111" s="68"/>
      <c r="AH111" s="69"/>
      <c r="AI111" s="68"/>
      <c r="AJ111" s="70"/>
      <c r="AK111" s="66"/>
      <c r="AL111" s="71"/>
      <c r="AM111" s="74"/>
      <c r="AN111" s="72"/>
      <c r="AO111" s="72"/>
      <c r="AP111" s="72"/>
      <c r="AQ111" s="72"/>
      <c r="AR111" s="72"/>
      <c r="AS111" s="72"/>
      <c r="AT111" s="72"/>
      <c r="AU111" s="72"/>
      <c r="AV111" s="72"/>
      <c r="AW111" s="72"/>
      <c r="AX111" s="72"/>
      <c r="AY111" s="72"/>
      <c r="AZ111" s="72"/>
      <c r="BA111" s="72"/>
      <c r="BB111" s="72"/>
      <c r="BC111" s="121">
        <f t="shared" si="74"/>
        <v>0.4</v>
      </c>
      <c r="BD111" s="121">
        <f>+IF(T111=FORMULAS!$A$8,'208-PLA-Ft-78 Mapa Gestión'!BC111*'208-PLA-Ft-78 Mapa Gestión'!L111:L116,'208-PLA-Ft-78 Mapa Gestión'!BC111*'208-PLA-Ft-78 Mapa Gestión'!O111:O116)</f>
        <v>0.32000000000000006</v>
      </c>
      <c r="BE111" s="121">
        <f>+IF(T111=FORMULAS!$A$8,'208-PLA-Ft-78 Mapa Gestión'!L111:L116-'208-PLA-Ft-78 Mapa Gestión'!BD111,0)</f>
        <v>0.48</v>
      </c>
      <c r="BF111" s="219">
        <f t="shared" ref="BF111" si="91">+BE116</f>
        <v>0.48</v>
      </c>
      <c r="BG111" s="219" t="str">
        <f>+IF(BF111&lt;=FORMULAS!$N$2,FORMULAS!$O$2,IF(BF111&lt;=FORMULAS!$N$3,FORMULAS!$O$3,IF(BF111&lt;=FORMULAS!$N$4,FORMULAS!$O$4,IF(BF111&lt;=FORMULAS!$N$5,FORMULAS!$O$5,FORMULAS!O108))))</f>
        <v>Media</v>
      </c>
      <c r="BH111" s="219" t="str">
        <f>+IF(T111=FORMULAS!$A$9,BE116,'208-PLA-Ft-78 Mapa Gestión'!N111:N116)</f>
        <v>Menor</v>
      </c>
      <c r="BI111" s="219">
        <f>+IF(T111=FORMULAS!B111,'208-PLA-Ft-78 Mapa Gestión'!BE116,'208-PLA-Ft-78 Mapa Gestión'!O111:O116)</f>
        <v>0.4</v>
      </c>
      <c r="BJ111" s="227" t="str">
        <f t="shared" ref="BJ111" si="92">CONCATENATE(BH111,BG111)</f>
        <v>MenorMedia</v>
      </c>
      <c r="BK111" s="243" t="str">
        <f>VLOOKUP(BJ111,FORMULAS!$K$17:$L$42,2,0)</f>
        <v>Moderado</v>
      </c>
      <c r="BL111" s="194" t="s">
        <v>170</v>
      </c>
      <c r="BM111" s="199" t="s">
        <v>486</v>
      </c>
      <c r="BN111" s="199" t="s">
        <v>487</v>
      </c>
      <c r="BO111" s="208">
        <v>44562</v>
      </c>
      <c r="BP111" s="208">
        <v>44910</v>
      </c>
      <c r="BQ111" s="199" t="s">
        <v>488</v>
      </c>
      <c r="BR111" s="199" t="s">
        <v>489</v>
      </c>
      <c r="BS111" s="194" t="s">
        <v>253</v>
      </c>
      <c r="BT111" s="194"/>
      <c r="BU111" s="194"/>
      <c r="BV111" s="194"/>
      <c r="BW111" s="194"/>
      <c r="BX111" s="194"/>
      <c r="BY111" s="194"/>
      <c r="BZ111" s="194"/>
      <c r="CA111" s="194"/>
      <c r="CB111" s="194"/>
      <c r="CC111" s="194"/>
      <c r="CD111" s="194"/>
      <c r="CE111" s="194"/>
      <c r="CF111" s="194"/>
      <c r="CG111" s="194"/>
      <c r="CH111" s="194"/>
      <c r="CI111" s="194"/>
      <c r="CJ111" s="194"/>
      <c r="CK111" s="194"/>
      <c r="CL111" s="194"/>
      <c r="CM111" s="194"/>
      <c r="CN111" s="194"/>
      <c r="CO111" s="194"/>
      <c r="CP111" s="194"/>
      <c r="CQ111" s="194"/>
      <c r="CR111" s="188" t="s">
        <v>490</v>
      </c>
    </row>
    <row r="112" spans="1:96" ht="17.25" customHeight="1" x14ac:dyDescent="0.2">
      <c r="A112" s="250"/>
      <c r="B112" s="277"/>
      <c r="C112" s="241"/>
      <c r="D112" s="241"/>
      <c r="E112" s="253"/>
      <c r="F112" s="259"/>
      <c r="G112" s="259"/>
      <c r="H112" s="197"/>
      <c r="I112" s="259"/>
      <c r="J112" s="262"/>
      <c r="K112" s="265"/>
      <c r="L112" s="268"/>
      <c r="M112" s="271"/>
      <c r="N112" s="265"/>
      <c r="O112" s="212"/>
      <c r="P112" s="212"/>
      <c r="Q112" s="215"/>
      <c r="R112" s="65"/>
      <c r="S112" s="51"/>
      <c r="T112" s="65">
        <f>VLOOKUP(U112,FORMULAS!$A$15:$B$18,2,0)</f>
        <v>0</v>
      </c>
      <c r="U112" s="66" t="s">
        <v>163</v>
      </c>
      <c r="V112" s="67">
        <f>+IF(U112='Tabla Valoración controles'!$D$4,'Tabla Valoración controles'!$F$4,IF('208-PLA-Ft-78 Mapa Gestión'!U112='Tabla Valoración controles'!$D$5,'Tabla Valoración controles'!$F$5,IF(U112=FORMULAS!$A$10,0,'Tabla Valoración controles'!$F$6)))</f>
        <v>0</v>
      </c>
      <c r="W112" s="66"/>
      <c r="X112" s="68">
        <f>+IF(W112='Tabla Valoración controles'!$D$7,'Tabla Valoración controles'!$F$7,IF(U112=FORMULAS!$A$10,0,'Tabla Valoración controles'!$F$8))</f>
        <v>0</v>
      </c>
      <c r="Y112" s="66"/>
      <c r="Z112" s="67">
        <f>+IF(Y112='Tabla Valoración controles'!$D$9,'Tabla Valoración controles'!$F$9,IF(U112=FORMULAS!$A$10,0,'Tabla Valoración controles'!$F$10))</f>
        <v>0</v>
      </c>
      <c r="AA112" s="66"/>
      <c r="AB112" s="67">
        <f>+IF(AA112='Tabla Valoración controles'!$D$9,'Tabla Valoración controles'!$F$9,IF(W112=FORMULAS!$A$10,0,'Tabla Valoración controles'!$F$10))</f>
        <v>0</v>
      </c>
      <c r="AC112" s="66"/>
      <c r="AD112" s="67">
        <f>+IF(AC112='Tabla Valoración controles'!$D$13,'Tabla Valoración controles'!$F$13,'Tabla Valoración controles'!$F$14)</f>
        <v>0</v>
      </c>
      <c r="AE112" s="123"/>
      <c r="AF112" s="69"/>
      <c r="AG112" s="68"/>
      <c r="AH112" s="69"/>
      <c r="AI112" s="68"/>
      <c r="AJ112" s="70"/>
      <c r="AK112" s="66"/>
      <c r="AL112" s="71"/>
      <c r="AM112" s="74"/>
      <c r="AN112" s="72"/>
      <c r="AO112" s="72"/>
      <c r="AP112" s="72"/>
      <c r="AQ112" s="72"/>
      <c r="AR112" s="72"/>
      <c r="AS112" s="72"/>
      <c r="AT112" s="72"/>
      <c r="AU112" s="72"/>
      <c r="AV112" s="72"/>
      <c r="AW112" s="72"/>
      <c r="AX112" s="72"/>
      <c r="AY112" s="72"/>
      <c r="AZ112" s="72"/>
      <c r="BA112" s="72"/>
      <c r="BB112" s="72"/>
      <c r="BC112" s="121">
        <f t="shared" si="74"/>
        <v>0</v>
      </c>
      <c r="BD112" s="121">
        <f t="shared" ref="BD112" si="93">+BC112*BE111</f>
        <v>0</v>
      </c>
      <c r="BE112" s="121">
        <f t="shared" ref="BE112" si="94">+BE111-BD112</f>
        <v>0.48</v>
      </c>
      <c r="BF112" s="220"/>
      <c r="BG112" s="220"/>
      <c r="BH112" s="220"/>
      <c r="BI112" s="220"/>
      <c r="BJ112" s="227"/>
      <c r="BK112" s="244"/>
      <c r="BL112" s="195"/>
      <c r="BM112" s="199"/>
      <c r="BN112" s="199"/>
      <c r="BO112" s="209"/>
      <c r="BP112" s="209"/>
      <c r="BQ112" s="199"/>
      <c r="BR112" s="199"/>
      <c r="BS112" s="195"/>
      <c r="BT112" s="195"/>
      <c r="BU112" s="195"/>
      <c r="BV112" s="195"/>
      <c r="BW112" s="195"/>
      <c r="BX112" s="195"/>
      <c r="BY112" s="195"/>
      <c r="BZ112" s="195"/>
      <c r="CA112" s="195"/>
      <c r="CB112" s="195"/>
      <c r="CC112" s="195"/>
      <c r="CD112" s="195"/>
      <c r="CE112" s="195"/>
      <c r="CF112" s="195"/>
      <c r="CG112" s="195"/>
      <c r="CH112" s="195"/>
      <c r="CI112" s="195"/>
      <c r="CJ112" s="195"/>
      <c r="CK112" s="195"/>
      <c r="CL112" s="195"/>
      <c r="CM112" s="195"/>
      <c r="CN112" s="195"/>
      <c r="CO112" s="195"/>
      <c r="CP112" s="195"/>
      <c r="CQ112" s="195"/>
      <c r="CR112" s="189"/>
    </row>
    <row r="113" spans="1:96" ht="17.25" customHeight="1" x14ac:dyDescent="0.2">
      <c r="A113" s="250"/>
      <c r="B113" s="277"/>
      <c r="C113" s="241"/>
      <c r="D113" s="241"/>
      <c r="E113" s="253"/>
      <c r="F113" s="259"/>
      <c r="G113" s="259"/>
      <c r="H113" s="197"/>
      <c r="I113" s="259"/>
      <c r="J113" s="262"/>
      <c r="K113" s="265"/>
      <c r="L113" s="268"/>
      <c r="M113" s="271"/>
      <c r="N113" s="265"/>
      <c r="O113" s="212"/>
      <c r="P113" s="212"/>
      <c r="Q113" s="215"/>
      <c r="R113" s="65"/>
      <c r="S113" s="51"/>
      <c r="T113" s="65">
        <f>VLOOKUP(U113,FORMULAS!$A$15:$B$18,2,0)</f>
        <v>0</v>
      </c>
      <c r="U113" s="66" t="s">
        <v>163</v>
      </c>
      <c r="V113" s="67">
        <f>+IF(U113='Tabla Valoración controles'!$D$4,'Tabla Valoración controles'!$F$4,IF('208-PLA-Ft-78 Mapa Gestión'!U113='Tabla Valoración controles'!$D$5,'Tabla Valoración controles'!$F$5,IF(U113=FORMULAS!$A$10,0,'Tabla Valoración controles'!$F$6)))</f>
        <v>0</v>
      </c>
      <c r="W113" s="66"/>
      <c r="X113" s="68">
        <f>+IF(W113='Tabla Valoración controles'!$D$7,'Tabla Valoración controles'!$F$7,IF(U113=FORMULAS!$A$10,0,'Tabla Valoración controles'!$F$8))</f>
        <v>0</v>
      </c>
      <c r="Y113" s="66"/>
      <c r="Z113" s="67">
        <f>+IF(Y113='Tabla Valoración controles'!$D$9,'Tabla Valoración controles'!$F$9,IF(U113=FORMULAS!$A$10,0,'Tabla Valoración controles'!$F$10))</f>
        <v>0</v>
      </c>
      <c r="AA113" s="66"/>
      <c r="AB113" s="67">
        <f>+IF(AA113='Tabla Valoración controles'!$D$9,'Tabla Valoración controles'!$F$9,IF(W113=FORMULAS!$A$10,0,'Tabla Valoración controles'!$F$10))</f>
        <v>0</v>
      </c>
      <c r="AC113" s="66"/>
      <c r="AD113" s="67">
        <f>+IF(AC113='Tabla Valoración controles'!$D$13,'Tabla Valoración controles'!$F$13,'Tabla Valoración controles'!$F$14)</f>
        <v>0</v>
      </c>
      <c r="AE113" s="123"/>
      <c r="AF113" s="69"/>
      <c r="AG113" s="68"/>
      <c r="AH113" s="69"/>
      <c r="AI113" s="68"/>
      <c r="AJ113" s="70"/>
      <c r="AK113" s="66"/>
      <c r="AL113" s="71"/>
      <c r="AM113" s="74"/>
      <c r="AN113" s="72"/>
      <c r="AO113" s="72"/>
      <c r="AP113" s="72"/>
      <c r="AQ113" s="72"/>
      <c r="AR113" s="72"/>
      <c r="AS113" s="72"/>
      <c r="AT113" s="72"/>
      <c r="AU113" s="72"/>
      <c r="AV113" s="72"/>
      <c r="AW113" s="72"/>
      <c r="AX113" s="72"/>
      <c r="AY113" s="72"/>
      <c r="AZ113" s="72"/>
      <c r="BA113" s="72"/>
      <c r="BB113" s="72"/>
      <c r="BC113" s="121">
        <f t="shared" si="74"/>
        <v>0</v>
      </c>
      <c r="BD113" s="121">
        <f t="shared" ref="BD113:BD116" si="95">+BD112*BC113</f>
        <v>0</v>
      </c>
      <c r="BE113" s="121">
        <f t="shared" si="70"/>
        <v>0.48</v>
      </c>
      <c r="BF113" s="220"/>
      <c r="BG113" s="220"/>
      <c r="BH113" s="220"/>
      <c r="BI113" s="220"/>
      <c r="BJ113" s="227"/>
      <c r="BK113" s="244"/>
      <c r="BL113" s="195"/>
      <c r="BM113" s="199"/>
      <c r="BN113" s="199"/>
      <c r="BO113" s="209"/>
      <c r="BP113" s="209"/>
      <c r="BQ113" s="199"/>
      <c r="BR113" s="199"/>
      <c r="BS113" s="195"/>
      <c r="BT113" s="195"/>
      <c r="BU113" s="195"/>
      <c r="BV113" s="195"/>
      <c r="BW113" s="195"/>
      <c r="BX113" s="195"/>
      <c r="BY113" s="195"/>
      <c r="BZ113" s="195"/>
      <c r="CA113" s="195"/>
      <c r="CB113" s="195"/>
      <c r="CC113" s="195"/>
      <c r="CD113" s="195"/>
      <c r="CE113" s="195"/>
      <c r="CF113" s="195"/>
      <c r="CG113" s="195"/>
      <c r="CH113" s="195"/>
      <c r="CI113" s="195"/>
      <c r="CJ113" s="195"/>
      <c r="CK113" s="195"/>
      <c r="CL113" s="195"/>
      <c r="CM113" s="195"/>
      <c r="CN113" s="195"/>
      <c r="CO113" s="195"/>
      <c r="CP113" s="195"/>
      <c r="CQ113" s="195"/>
      <c r="CR113" s="189"/>
    </row>
    <row r="114" spans="1:96" ht="17.25" customHeight="1" x14ac:dyDescent="0.2">
      <c r="A114" s="250"/>
      <c r="B114" s="277"/>
      <c r="C114" s="241"/>
      <c r="D114" s="241"/>
      <c r="E114" s="253"/>
      <c r="F114" s="259"/>
      <c r="G114" s="259"/>
      <c r="H114" s="197"/>
      <c r="I114" s="259"/>
      <c r="J114" s="262"/>
      <c r="K114" s="265"/>
      <c r="L114" s="268"/>
      <c r="M114" s="271"/>
      <c r="N114" s="265"/>
      <c r="O114" s="212"/>
      <c r="P114" s="212"/>
      <c r="Q114" s="215"/>
      <c r="R114" s="65"/>
      <c r="S114" s="51"/>
      <c r="T114" s="65">
        <f>VLOOKUP(U114,FORMULAS!$A$15:$B$18,2,0)</f>
        <v>0</v>
      </c>
      <c r="U114" s="66" t="s">
        <v>163</v>
      </c>
      <c r="V114" s="67">
        <f>+IF(U114='Tabla Valoración controles'!$D$4,'Tabla Valoración controles'!$F$4,IF('208-PLA-Ft-78 Mapa Gestión'!U114='Tabla Valoración controles'!$D$5,'Tabla Valoración controles'!$F$5,IF(U114=FORMULAS!$A$10,0,'Tabla Valoración controles'!$F$6)))</f>
        <v>0</v>
      </c>
      <c r="W114" s="66"/>
      <c r="X114" s="68">
        <f>+IF(W114='Tabla Valoración controles'!$D$7,'Tabla Valoración controles'!$F$7,IF(U114=FORMULAS!$A$10,0,'Tabla Valoración controles'!$F$8))</f>
        <v>0</v>
      </c>
      <c r="Y114" s="66"/>
      <c r="Z114" s="67">
        <f>+IF(Y114='Tabla Valoración controles'!$D$9,'Tabla Valoración controles'!$F$9,IF(U114=FORMULAS!$A$10,0,'Tabla Valoración controles'!$F$10))</f>
        <v>0</v>
      </c>
      <c r="AA114" s="66"/>
      <c r="AB114" s="67">
        <f>+IF(AA114='Tabla Valoración controles'!$D$9,'Tabla Valoración controles'!$F$9,IF(W114=FORMULAS!$A$10,0,'Tabla Valoración controles'!$F$10))</f>
        <v>0</v>
      </c>
      <c r="AC114" s="66"/>
      <c r="AD114" s="67">
        <f>+IF(AC114='Tabla Valoración controles'!$D$13,'Tabla Valoración controles'!$F$13,'Tabla Valoración controles'!$F$14)</f>
        <v>0</v>
      </c>
      <c r="AE114" s="123"/>
      <c r="AF114" s="69"/>
      <c r="AG114" s="68"/>
      <c r="AH114" s="69"/>
      <c r="AI114" s="68"/>
      <c r="AJ114" s="70"/>
      <c r="AK114" s="66"/>
      <c r="AL114" s="71"/>
      <c r="AM114" s="74"/>
      <c r="AN114" s="72"/>
      <c r="AO114" s="72"/>
      <c r="AP114" s="72"/>
      <c r="AQ114" s="72"/>
      <c r="AR114" s="72"/>
      <c r="AS114" s="72"/>
      <c r="AT114" s="72"/>
      <c r="AU114" s="72"/>
      <c r="AV114" s="72"/>
      <c r="AW114" s="72"/>
      <c r="AX114" s="72"/>
      <c r="AY114" s="72"/>
      <c r="AZ114" s="72"/>
      <c r="BA114" s="72"/>
      <c r="BB114" s="72"/>
      <c r="BC114" s="121">
        <f t="shared" si="74"/>
        <v>0</v>
      </c>
      <c r="BD114" s="121">
        <f t="shared" si="95"/>
        <v>0</v>
      </c>
      <c r="BE114" s="121">
        <f t="shared" si="70"/>
        <v>0.48</v>
      </c>
      <c r="BF114" s="220"/>
      <c r="BG114" s="220"/>
      <c r="BH114" s="220"/>
      <c r="BI114" s="220"/>
      <c r="BJ114" s="227"/>
      <c r="BK114" s="244"/>
      <c r="BL114" s="195"/>
      <c r="BM114" s="199"/>
      <c r="BN114" s="199"/>
      <c r="BO114" s="209"/>
      <c r="BP114" s="209"/>
      <c r="BQ114" s="199"/>
      <c r="BR114" s="199"/>
      <c r="BS114" s="195"/>
      <c r="BT114" s="195"/>
      <c r="BU114" s="195"/>
      <c r="BV114" s="195"/>
      <c r="BW114" s="195"/>
      <c r="BX114" s="195"/>
      <c r="BY114" s="195"/>
      <c r="BZ114" s="195"/>
      <c r="CA114" s="195"/>
      <c r="CB114" s="195"/>
      <c r="CC114" s="195"/>
      <c r="CD114" s="195"/>
      <c r="CE114" s="195"/>
      <c r="CF114" s="195"/>
      <c r="CG114" s="195"/>
      <c r="CH114" s="195"/>
      <c r="CI114" s="195"/>
      <c r="CJ114" s="195"/>
      <c r="CK114" s="195"/>
      <c r="CL114" s="195"/>
      <c r="CM114" s="195"/>
      <c r="CN114" s="195"/>
      <c r="CO114" s="195"/>
      <c r="CP114" s="195"/>
      <c r="CQ114" s="195"/>
      <c r="CR114" s="189"/>
    </row>
    <row r="115" spans="1:96" ht="17.25" customHeight="1" x14ac:dyDescent="0.2">
      <c r="A115" s="250"/>
      <c r="B115" s="277"/>
      <c r="C115" s="241"/>
      <c r="D115" s="241"/>
      <c r="E115" s="253"/>
      <c r="F115" s="259"/>
      <c r="G115" s="259"/>
      <c r="H115" s="197"/>
      <c r="I115" s="259"/>
      <c r="J115" s="262"/>
      <c r="K115" s="265"/>
      <c r="L115" s="268"/>
      <c r="M115" s="271"/>
      <c r="N115" s="265"/>
      <c r="O115" s="212"/>
      <c r="P115" s="212"/>
      <c r="Q115" s="215"/>
      <c r="R115" s="65"/>
      <c r="S115" s="51"/>
      <c r="T115" s="65">
        <f>VLOOKUP(U115,FORMULAS!$A$15:$B$18,2,0)</f>
        <v>0</v>
      </c>
      <c r="U115" s="66" t="s">
        <v>163</v>
      </c>
      <c r="V115" s="67">
        <f>+IF(U115='Tabla Valoración controles'!$D$4,'Tabla Valoración controles'!$F$4,IF('208-PLA-Ft-78 Mapa Gestión'!U115='Tabla Valoración controles'!$D$5,'Tabla Valoración controles'!$F$5,IF(U115=FORMULAS!$A$10,0,'Tabla Valoración controles'!$F$6)))</f>
        <v>0</v>
      </c>
      <c r="W115" s="66"/>
      <c r="X115" s="68">
        <f>+IF(W115='Tabla Valoración controles'!$D$7,'Tabla Valoración controles'!$F$7,IF(U115=FORMULAS!$A$10,0,'Tabla Valoración controles'!$F$8))</f>
        <v>0</v>
      </c>
      <c r="Y115" s="66"/>
      <c r="Z115" s="67">
        <f>+IF(Y115='Tabla Valoración controles'!$D$9,'Tabla Valoración controles'!$F$9,IF(U115=FORMULAS!$A$10,0,'Tabla Valoración controles'!$F$10))</f>
        <v>0</v>
      </c>
      <c r="AA115" s="66"/>
      <c r="AB115" s="67">
        <f>+IF(AA115='Tabla Valoración controles'!$D$9,'Tabla Valoración controles'!$F$9,IF(W115=FORMULAS!$A$10,0,'Tabla Valoración controles'!$F$10))</f>
        <v>0</v>
      </c>
      <c r="AC115" s="66"/>
      <c r="AD115" s="67">
        <f>+IF(AC115='Tabla Valoración controles'!$D$13,'Tabla Valoración controles'!$F$13,'Tabla Valoración controles'!$F$14)</f>
        <v>0</v>
      </c>
      <c r="AE115" s="123"/>
      <c r="AF115" s="69"/>
      <c r="AG115" s="68"/>
      <c r="AH115" s="69"/>
      <c r="AI115" s="68"/>
      <c r="AJ115" s="70"/>
      <c r="AK115" s="66"/>
      <c r="AL115" s="71"/>
      <c r="AM115" s="74"/>
      <c r="AN115" s="72"/>
      <c r="AO115" s="72"/>
      <c r="AP115" s="72"/>
      <c r="AQ115" s="72"/>
      <c r="AR115" s="72"/>
      <c r="AS115" s="72"/>
      <c r="AT115" s="72"/>
      <c r="AU115" s="72"/>
      <c r="AV115" s="72"/>
      <c r="AW115" s="72"/>
      <c r="AX115" s="72"/>
      <c r="AY115" s="72"/>
      <c r="AZ115" s="72"/>
      <c r="BA115" s="72"/>
      <c r="BB115" s="72"/>
      <c r="BC115" s="121">
        <f t="shared" si="74"/>
        <v>0</v>
      </c>
      <c r="BD115" s="121">
        <f t="shared" si="95"/>
        <v>0</v>
      </c>
      <c r="BE115" s="121">
        <f t="shared" si="70"/>
        <v>0.48</v>
      </c>
      <c r="BF115" s="220"/>
      <c r="BG115" s="220"/>
      <c r="BH115" s="220"/>
      <c r="BI115" s="220"/>
      <c r="BJ115" s="227"/>
      <c r="BK115" s="244"/>
      <c r="BL115" s="195"/>
      <c r="BM115" s="199"/>
      <c r="BN115" s="199"/>
      <c r="BO115" s="209"/>
      <c r="BP115" s="209"/>
      <c r="BQ115" s="199"/>
      <c r="BR115" s="199"/>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89"/>
    </row>
    <row r="116" spans="1:96" ht="17.25" customHeight="1" x14ac:dyDescent="0.2">
      <c r="A116" s="251"/>
      <c r="B116" s="278"/>
      <c r="C116" s="242"/>
      <c r="D116" s="242"/>
      <c r="E116" s="254"/>
      <c r="F116" s="260"/>
      <c r="G116" s="260"/>
      <c r="H116" s="198"/>
      <c r="I116" s="260"/>
      <c r="J116" s="263"/>
      <c r="K116" s="266"/>
      <c r="L116" s="269"/>
      <c r="M116" s="272"/>
      <c r="N116" s="266"/>
      <c r="O116" s="213"/>
      <c r="P116" s="213"/>
      <c r="Q116" s="216"/>
      <c r="R116" s="65"/>
      <c r="S116" s="51"/>
      <c r="T116" s="65">
        <f>VLOOKUP(U116,FORMULAS!$A$15:$B$18,2,0)</f>
        <v>0</v>
      </c>
      <c r="U116" s="66" t="s">
        <v>163</v>
      </c>
      <c r="V116" s="67">
        <f>+IF(U116='Tabla Valoración controles'!$D$4,'Tabla Valoración controles'!$F$4,IF('208-PLA-Ft-78 Mapa Gestión'!U116='Tabla Valoración controles'!$D$5,'Tabla Valoración controles'!$F$5,IF(U116=FORMULAS!$A$10,0,'Tabla Valoración controles'!$F$6)))</f>
        <v>0</v>
      </c>
      <c r="W116" s="66"/>
      <c r="X116" s="68">
        <f>+IF(W116='Tabla Valoración controles'!$D$7,'Tabla Valoración controles'!$F$7,IF(U116=FORMULAS!$A$10,0,'Tabla Valoración controles'!$F$8))</f>
        <v>0</v>
      </c>
      <c r="Y116" s="66"/>
      <c r="Z116" s="67">
        <f>+IF(Y116='Tabla Valoración controles'!$D$9,'Tabla Valoración controles'!$F$9,IF(U116=FORMULAS!$A$10,0,'Tabla Valoración controles'!$F$10))</f>
        <v>0</v>
      </c>
      <c r="AA116" s="66"/>
      <c r="AB116" s="67">
        <f>+IF(AA116='Tabla Valoración controles'!$D$9,'Tabla Valoración controles'!$F$9,IF(W116=FORMULAS!$A$10,0,'Tabla Valoración controles'!$F$10))</f>
        <v>0</v>
      </c>
      <c r="AC116" s="66"/>
      <c r="AD116" s="67">
        <f>+IF(AC116='Tabla Valoración controles'!$D$13,'Tabla Valoración controles'!$F$13,'Tabla Valoración controles'!$F$14)</f>
        <v>0</v>
      </c>
      <c r="AE116" s="123"/>
      <c r="AF116" s="69"/>
      <c r="AG116" s="68"/>
      <c r="AH116" s="69"/>
      <c r="AI116" s="68"/>
      <c r="AJ116" s="70"/>
      <c r="AK116" s="66"/>
      <c r="AL116" s="71"/>
      <c r="AM116" s="74"/>
      <c r="AN116" s="72"/>
      <c r="AO116" s="72"/>
      <c r="AP116" s="72"/>
      <c r="AQ116" s="72"/>
      <c r="AR116" s="72"/>
      <c r="AS116" s="72"/>
      <c r="AT116" s="72"/>
      <c r="AU116" s="72"/>
      <c r="AV116" s="72"/>
      <c r="AW116" s="72"/>
      <c r="AX116" s="72"/>
      <c r="AY116" s="72"/>
      <c r="AZ116" s="72"/>
      <c r="BA116" s="72"/>
      <c r="BB116" s="72"/>
      <c r="BC116" s="121">
        <f t="shared" si="74"/>
        <v>0</v>
      </c>
      <c r="BD116" s="121">
        <f t="shared" si="95"/>
        <v>0</v>
      </c>
      <c r="BE116" s="121">
        <f t="shared" si="70"/>
        <v>0.48</v>
      </c>
      <c r="BF116" s="220"/>
      <c r="BG116" s="220"/>
      <c r="BH116" s="220"/>
      <c r="BI116" s="220"/>
      <c r="BJ116" s="227"/>
      <c r="BK116" s="245"/>
      <c r="BL116" s="202"/>
      <c r="BM116" s="199"/>
      <c r="BN116" s="199"/>
      <c r="BO116" s="209"/>
      <c r="BP116" s="209"/>
      <c r="BQ116" s="199"/>
      <c r="BR116" s="199"/>
      <c r="BS116" s="202"/>
      <c r="BT116" s="202"/>
      <c r="BU116" s="202"/>
      <c r="BV116" s="202"/>
      <c r="BW116" s="202"/>
      <c r="BX116" s="202"/>
      <c r="BY116" s="202"/>
      <c r="BZ116" s="202"/>
      <c r="CA116" s="202"/>
      <c r="CB116" s="202"/>
      <c r="CC116" s="202"/>
      <c r="CD116" s="202"/>
      <c r="CE116" s="202"/>
      <c r="CF116" s="202"/>
      <c r="CG116" s="202"/>
      <c r="CH116" s="202"/>
      <c r="CI116" s="202"/>
      <c r="CJ116" s="202"/>
      <c r="CK116" s="202"/>
      <c r="CL116" s="202"/>
      <c r="CM116" s="202"/>
      <c r="CN116" s="202"/>
      <c r="CO116" s="202"/>
      <c r="CP116" s="202"/>
      <c r="CQ116" s="202"/>
      <c r="CR116" s="190"/>
    </row>
    <row r="117" spans="1:96" ht="65.25" x14ac:dyDescent="0.2">
      <c r="A117" s="249">
        <v>19</v>
      </c>
      <c r="B117" s="276" t="s">
        <v>198</v>
      </c>
      <c r="C117" s="240" t="str">
        <f t="shared" ref="C117" si="96">VLOOKUP(B117,$CW$511:$CX$533,2,0)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117" s="240" t="str">
        <f>VLOOKUP(B117,FORMULAS!$A$30:$C$52,3,0)</f>
        <v xml:space="preserve">Subdirector Administrativo </v>
      </c>
      <c r="E117" s="252" t="s">
        <v>115</v>
      </c>
      <c r="F117" s="252" t="s">
        <v>511</v>
      </c>
      <c r="G117" s="252" t="s">
        <v>291</v>
      </c>
      <c r="H117" s="252" t="s">
        <v>512</v>
      </c>
      <c r="I117" s="258" t="s">
        <v>279</v>
      </c>
      <c r="J117" s="261">
        <v>768</v>
      </c>
      <c r="K117" s="264" t="str">
        <f>+IF(L117=FORMULAS!$N$2,FORMULAS!$O$2,IF('208-PLA-Ft-78 Mapa Gestión'!L117:L122=FORMULAS!$N$3,FORMULAS!$O$3,IF('208-PLA-Ft-78 Mapa Gestión'!L117:L122=FORMULAS!$N$4,FORMULAS!$O$4,IF('208-PLA-Ft-78 Mapa Gestión'!L117:L122=FORMULAS!$N$5,FORMULAS!$O$5,IF('208-PLA-Ft-78 Mapa Gestión'!L117:L122=FORMULAS!$N$6,FORMULAS!$O$6)))))</f>
        <v>Alta</v>
      </c>
      <c r="L117" s="267">
        <f>+IF(J117&lt;=FORMULAS!$M$2,FORMULAS!$N$2,IF('208-PLA-Ft-78 Mapa Gestión'!J117&lt;=FORMULAS!$M$3,FORMULAS!$N$3,IF('208-PLA-Ft-78 Mapa Gestión'!J117&lt;=FORMULAS!$M$4,FORMULAS!$N$4,IF('208-PLA-Ft-78 Mapa Gestión'!J117&lt;=FORMULAS!$M$5,FORMULAS!$N$5,FORMULAS!$N$6))))</f>
        <v>0.8</v>
      </c>
      <c r="M117" s="270" t="s">
        <v>86</v>
      </c>
      <c r="N117" s="264" t="str">
        <f>+IF(M117=FORMULAS!$H$2,FORMULAS!$I$2,IF('208-PLA-Ft-78 Mapa Gestión'!M117:M122=FORMULAS!$H$3,FORMULAS!$I$3,IF('208-PLA-Ft-78 Mapa Gestión'!M117:M122=FORMULAS!$H$4,FORMULAS!$I$4,IF('208-PLA-Ft-78 Mapa Gestión'!M117:M122=FORMULAS!$H$5,FORMULAS!$I$5,IF('208-PLA-Ft-78 Mapa Gestión'!M117:M122=FORMULAS!$H$6,FORMULAS!$I$6,IF('208-PLA-Ft-78 Mapa Gestión'!M117:M122=FORMULAS!$H$7,FORMULAS!$I$7,IF('208-PLA-Ft-78 Mapa Gestión'!M117:M122=FORMULAS!$H$8,FORMULAS!$I$8,IF('208-PLA-Ft-78 Mapa Gestión'!M117:M122=FORMULAS!$H$9,FORMULAS!$I$9,IF('208-PLA-Ft-78 Mapa Gestión'!M117:M122=FORMULAS!$H$10,FORMULAS!$I$10,IF('208-PLA-Ft-78 Mapa Gestión'!M117:M122=FORMULAS!$H$11,FORMULAS!$I$11))))))))))</f>
        <v>Menor</v>
      </c>
      <c r="O117" s="211">
        <f>VLOOKUP(N117,FORMULAS!$I$1:$J$6,2,0)</f>
        <v>0.4</v>
      </c>
      <c r="P117" s="211" t="str">
        <f t="shared" ref="P117" si="97">CONCATENATE(N117,K117)</f>
        <v>MenorAlta</v>
      </c>
      <c r="Q117" s="214" t="str">
        <f>VLOOKUP(P117,FORMULAS!$K$17:$L$42,2,0)</f>
        <v>Moderado</v>
      </c>
      <c r="R117" s="65">
        <v>1</v>
      </c>
      <c r="S117" s="51" t="s">
        <v>513</v>
      </c>
      <c r="T117" s="65" t="str">
        <f>VLOOKUP(U117,FORMULAS!$A$15:$B$18,2,0)</f>
        <v>Probabilidad</v>
      </c>
      <c r="U117" s="66" t="s">
        <v>13</v>
      </c>
      <c r="V117" s="67">
        <f>+IF(U117='Tabla Valoración controles'!$D$4,'Tabla Valoración controles'!$F$4,IF('208-PLA-Ft-78 Mapa Gestión'!U117='Tabla Valoración controles'!$D$5,'Tabla Valoración controles'!$F$5,IF(U117=FORMULAS!$A$10,0,'Tabla Valoración controles'!$F$6)))</f>
        <v>0.25</v>
      </c>
      <c r="W117" s="66" t="s">
        <v>8</v>
      </c>
      <c r="X117" s="68">
        <f>+IF(W117='Tabla Valoración controles'!$D$7,'Tabla Valoración controles'!$F$7,IF(U117=FORMULAS!$A$10,0,'Tabla Valoración controles'!$F$8))</f>
        <v>0.15</v>
      </c>
      <c r="Y117" s="66" t="s">
        <v>18</v>
      </c>
      <c r="Z117" s="67">
        <f>+IF(Y117='Tabla Valoración controles'!$D$9,'Tabla Valoración controles'!$F$9,IF(U117=FORMULAS!$A$10,0,'Tabla Valoración controles'!$F$10))</f>
        <v>0</v>
      </c>
      <c r="AA117" s="66" t="s">
        <v>21</v>
      </c>
      <c r="AB117" s="67">
        <f>+IF(AA117='Tabla Valoración controles'!$D$9,'Tabla Valoración controles'!$F$9,IF(W117=FORMULAS!$A$10,0,'Tabla Valoración controles'!$F$10))</f>
        <v>0</v>
      </c>
      <c r="AC117" s="66" t="s">
        <v>102</v>
      </c>
      <c r="AD117" s="67">
        <f>+IF(AC117='Tabla Valoración controles'!$D$13,'Tabla Valoración controles'!$F$13,'Tabla Valoración controles'!$F$14)</f>
        <v>0</v>
      </c>
      <c r="AE117" s="123"/>
      <c r="AF117" s="69"/>
      <c r="AG117" s="68"/>
      <c r="AH117" s="69"/>
      <c r="AI117" s="68"/>
      <c r="AJ117" s="70"/>
      <c r="AK117" s="66"/>
      <c r="AL117" s="71"/>
      <c r="AM117" s="74"/>
      <c r="AN117" s="72"/>
      <c r="AO117" s="72"/>
      <c r="AP117" s="72"/>
      <c r="AQ117" s="72"/>
      <c r="AR117" s="72"/>
      <c r="AS117" s="72"/>
      <c r="AT117" s="72"/>
      <c r="AU117" s="72"/>
      <c r="AV117" s="72"/>
      <c r="AW117" s="72"/>
      <c r="AX117" s="72"/>
      <c r="AY117" s="72"/>
      <c r="AZ117" s="72"/>
      <c r="BA117" s="72"/>
      <c r="BB117" s="72"/>
      <c r="BC117" s="121">
        <f t="shared" si="74"/>
        <v>0.4</v>
      </c>
      <c r="BD117" s="121">
        <f>+IF(T117=FORMULAS!$A$8,'208-PLA-Ft-78 Mapa Gestión'!BC117*'208-PLA-Ft-78 Mapa Gestión'!L117:L122,'208-PLA-Ft-78 Mapa Gestión'!BC117*'208-PLA-Ft-78 Mapa Gestión'!O117:O122)</f>
        <v>0.32000000000000006</v>
      </c>
      <c r="BE117" s="121">
        <f>+IF(T117=FORMULAS!$A$8,'208-PLA-Ft-78 Mapa Gestión'!L117:L122-'208-PLA-Ft-78 Mapa Gestión'!BD117,0)</f>
        <v>0.48</v>
      </c>
      <c r="BF117" s="246">
        <f t="shared" ref="BF117" si="98">+BE122</f>
        <v>0.48</v>
      </c>
      <c r="BG117" s="246" t="str">
        <f>+IF(BF117&lt;=FORMULAS!$N$2,FORMULAS!$O$2,IF(BF117&lt;=FORMULAS!$N$3,FORMULAS!$O$3,IF(BF117&lt;=FORMULAS!$N$4,FORMULAS!$O$4,IF(BF117&lt;=FORMULAS!$N$5,FORMULAS!$O$5,FORMULAS!O114))))</f>
        <v>Media</v>
      </c>
      <c r="BH117" s="246" t="str">
        <f>+IF(T117=FORMULAS!$A$9,BE122,'208-PLA-Ft-78 Mapa Gestión'!N117:N122)</f>
        <v>Menor</v>
      </c>
      <c r="BI117" s="246">
        <f>+IF(T117=FORMULAS!B117,'208-PLA-Ft-78 Mapa Gestión'!BE122,'208-PLA-Ft-78 Mapa Gestión'!O117:O122)</f>
        <v>0.4</v>
      </c>
      <c r="BJ117" s="211" t="str">
        <f t="shared" ref="BJ117" si="99">CONCATENATE(BH117,BG117)</f>
        <v>MenorMedia</v>
      </c>
      <c r="BK117" s="243" t="str">
        <f>VLOOKUP(BJ117,FORMULAS!$K$17:$L$42,2,0)</f>
        <v>Moderado</v>
      </c>
      <c r="BL117" s="194" t="s">
        <v>170</v>
      </c>
      <c r="BM117" s="188" t="s">
        <v>514</v>
      </c>
      <c r="BN117" s="188" t="s">
        <v>515</v>
      </c>
      <c r="BO117" s="203">
        <v>44562</v>
      </c>
      <c r="BP117" s="203">
        <v>44926</v>
      </c>
      <c r="BQ117" s="188" t="s">
        <v>516</v>
      </c>
      <c r="BR117" s="188" t="s">
        <v>517</v>
      </c>
      <c r="BS117" s="194" t="s">
        <v>253</v>
      </c>
      <c r="BT117" s="194"/>
      <c r="BU117" s="194"/>
      <c r="BV117" s="194"/>
      <c r="BW117" s="194"/>
      <c r="BX117" s="194"/>
      <c r="BY117" s="194"/>
      <c r="BZ117" s="194"/>
      <c r="CA117" s="194"/>
      <c r="CB117" s="194"/>
      <c r="CC117" s="194"/>
      <c r="CD117" s="194"/>
      <c r="CE117" s="194"/>
      <c r="CF117" s="194"/>
      <c r="CG117" s="194"/>
      <c r="CH117" s="194"/>
      <c r="CI117" s="194"/>
      <c r="CJ117" s="194"/>
      <c r="CK117" s="194"/>
      <c r="CL117" s="194"/>
      <c r="CM117" s="194"/>
      <c r="CN117" s="194"/>
      <c r="CO117" s="194"/>
      <c r="CP117" s="194"/>
      <c r="CQ117" s="194"/>
      <c r="CR117" s="194"/>
    </row>
    <row r="118" spans="1:96" ht="17.25" customHeight="1" x14ac:dyDescent="0.2">
      <c r="A118" s="250"/>
      <c r="B118" s="277"/>
      <c r="C118" s="241"/>
      <c r="D118" s="241"/>
      <c r="E118" s="253"/>
      <c r="F118" s="253"/>
      <c r="G118" s="253"/>
      <c r="H118" s="253"/>
      <c r="I118" s="259"/>
      <c r="J118" s="262"/>
      <c r="K118" s="265"/>
      <c r="L118" s="268"/>
      <c r="M118" s="271"/>
      <c r="N118" s="265"/>
      <c r="O118" s="212"/>
      <c r="P118" s="212"/>
      <c r="Q118" s="215"/>
      <c r="R118" s="65"/>
      <c r="S118" s="51"/>
      <c r="T118" s="65">
        <f>VLOOKUP(U118,FORMULAS!$A$15:$B$18,2,0)</f>
        <v>0</v>
      </c>
      <c r="U118" s="66" t="s">
        <v>163</v>
      </c>
      <c r="V118" s="67">
        <f>+IF(U118='Tabla Valoración controles'!$D$4,'Tabla Valoración controles'!$F$4,IF('208-PLA-Ft-78 Mapa Gestión'!U118='Tabla Valoración controles'!$D$5,'Tabla Valoración controles'!$F$5,IF(U118=FORMULAS!$A$10,0,'Tabla Valoración controles'!$F$6)))</f>
        <v>0</v>
      </c>
      <c r="W118" s="66"/>
      <c r="X118" s="68">
        <f>+IF(W118='Tabla Valoración controles'!$D$7,'Tabla Valoración controles'!$F$7,IF(U118=FORMULAS!$A$10,0,'Tabla Valoración controles'!$F$8))</f>
        <v>0</v>
      </c>
      <c r="Y118" s="66"/>
      <c r="Z118" s="67">
        <f>+IF(Y118='Tabla Valoración controles'!$D$9,'Tabla Valoración controles'!$F$9,IF(U118=FORMULAS!$A$10,0,'Tabla Valoración controles'!$F$10))</f>
        <v>0</v>
      </c>
      <c r="AA118" s="66"/>
      <c r="AB118" s="67">
        <f>+IF(AA118='Tabla Valoración controles'!$D$9,'Tabla Valoración controles'!$F$9,IF(W118=FORMULAS!$A$10,0,'Tabla Valoración controles'!$F$10))</f>
        <v>0</v>
      </c>
      <c r="AC118" s="66"/>
      <c r="AD118" s="67">
        <f>+IF(AC118='Tabla Valoración controles'!$D$13,'Tabla Valoración controles'!$F$13,'Tabla Valoración controles'!$F$14)</f>
        <v>0</v>
      </c>
      <c r="AE118" s="123"/>
      <c r="AF118" s="69"/>
      <c r="AG118" s="68"/>
      <c r="AH118" s="69"/>
      <c r="AI118" s="68"/>
      <c r="AJ118" s="70"/>
      <c r="AK118" s="66"/>
      <c r="AL118" s="71"/>
      <c r="AM118" s="74"/>
      <c r="AN118" s="72"/>
      <c r="AO118" s="72"/>
      <c r="AP118" s="72"/>
      <c r="AQ118" s="72"/>
      <c r="AR118" s="72"/>
      <c r="AS118" s="72"/>
      <c r="AT118" s="72"/>
      <c r="AU118" s="72"/>
      <c r="AV118" s="72"/>
      <c r="AW118" s="72"/>
      <c r="AX118" s="72"/>
      <c r="AY118" s="72"/>
      <c r="AZ118" s="72"/>
      <c r="BA118" s="72"/>
      <c r="BB118" s="72"/>
      <c r="BC118" s="121">
        <f t="shared" si="74"/>
        <v>0</v>
      </c>
      <c r="BD118" s="121">
        <f t="shared" ref="BD118" si="100">+BC118*BE117</f>
        <v>0</v>
      </c>
      <c r="BE118" s="121">
        <f t="shared" ref="BE118" si="101">+BE117-BD118</f>
        <v>0.48</v>
      </c>
      <c r="BF118" s="247"/>
      <c r="BG118" s="247"/>
      <c r="BH118" s="247"/>
      <c r="BI118" s="247"/>
      <c r="BJ118" s="212"/>
      <c r="BK118" s="244"/>
      <c r="BL118" s="195"/>
      <c r="BM118" s="189"/>
      <c r="BN118" s="189"/>
      <c r="BO118" s="217"/>
      <c r="BP118" s="217"/>
      <c r="BQ118" s="189"/>
      <c r="BR118" s="189"/>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row>
    <row r="119" spans="1:96" ht="17.25" customHeight="1" x14ac:dyDescent="0.2">
      <c r="A119" s="250"/>
      <c r="B119" s="277"/>
      <c r="C119" s="241"/>
      <c r="D119" s="241"/>
      <c r="E119" s="253"/>
      <c r="F119" s="253"/>
      <c r="G119" s="253"/>
      <c r="H119" s="253"/>
      <c r="I119" s="259"/>
      <c r="J119" s="262"/>
      <c r="K119" s="265"/>
      <c r="L119" s="268"/>
      <c r="M119" s="271"/>
      <c r="N119" s="265"/>
      <c r="O119" s="212"/>
      <c r="P119" s="212"/>
      <c r="Q119" s="215"/>
      <c r="R119" s="65"/>
      <c r="S119" s="51"/>
      <c r="T119" s="65">
        <f>VLOOKUP(U119,FORMULAS!$A$15:$B$18,2,0)</f>
        <v>0</v>
      </c>
      <c r="U119" s="66" t="s">
        <v>163</v>
      </c>
      <c r="V119" s="67">
        <f>+IF(U119='Tabla Valoración controles'!$D$4,'Tabla Valoración controles'!$F$4,IF('208-PLA-Ft-78 Mapa Gestión'!U119='Tabla Valoración controles'!$D$5,'Tabla Valoración controles'!$F$5,IF(U119=FORMULAS!$A$10,0,'Tabla Valoración controles'!$F$6)))</f>
        <v>0</v>
      </c>
      <c r="W119" s="66"/>
      <c r="X119" s="68">
        <f>+IF(W119='Tabla Valoración controles'!$D$7,'Tabla Valoración controles'!$F$7,IF(U119=FORMULAS!$A$10,0,'Tabla Valoración controles'!$F$8))</f>
        <v>0</v>
      </c>
      <c r="Y119" s="66"/>
      <c r="Z119" s="67">
        <f>+IF(Y119='Tabla Valoración controles'!$D$9,'Tabla Valoración controles'!$F$9,IF(U119=FORMULAS!$A$10,0,'Tabla Valoración controles'!$F$10))</f>
        <v>0</v>
      </c>
      <c r="AA119" s="66"/>
      <c r="AB119" s="67">
        <f>+IF(AA119='Tabla Valoración controles'!$D$9,'Tabla Valoración controles'!$F$9,IF(W119=FORMULAS!$A$10,0,'Tabla Valoración controles'!$F$10))</f>
        <v>0</v>
      </c>
      <c r="AC119" s="66"/>
      <c r="AD119" s="67">
        <f>+IF(AC119='Tabla Valoración controles'!$D$13,'Tabla Valoración controles'!$F$13,'Tabla Valoración controles'!$F$14)</f>
        <v>0</v>
      </c>
      <c r="AE119" s="123"/>
      <c r="AF119" s="69"/>
      <c r="AG119" s="68"/>
      <c r="AH119" s="69"/>
      <c r="AI119" s="68"/>
      <c r="AJ119" s="70"/>
      <c r="AK119" s="66"/>
      <c r="AL119" s="71"/>
      <c r="AM119" s="74"/>
      <c r="AN119" s="72"/>
      <c r="AO119" s="72"/>
      <c r="AP119" s="72"/>
      <c r="AQ119" s="72"/>
      <c r="AR119" s="72"/>
      <c r="AS119" s="72"/>
      <c r="AT119" s="72"/>
      <c r="AU119" s="72"/>
      <c r="AV119" s="72"/>
      <c r="AW119" s="72"/>
      <c r="AX119" s="72"/>
      <c r="AY119" s="72"/>
      <c r="AZ119" s="72"/>
      <c r="BA119" s="72"/>
      <c r="BB119" s="72"/>
      <c r="BC119" s="121">
        <f t="shared" si="74"/>
        <v>0</v>
      </c>
      <c r="BD119" s="121">
        <f t="shared" ref="BD119:BD122" si="102">+BD118*BC119</f>
        <v>0</v>
      </c>
      <c r="BE119" s="121">
        <f t="shared" si="70"/>
        <v>0.48</v>
      </c>
      <c r="BF119" s="247"/>
      <c r="BG119" s="247"/>
      <c r="BH119" s="247"/>
      <c r="BI119" s="247"/>
      <c r="BJ119" s="212"/>
      <c r="BK119" s="244"/>
      <c r="BL119" s="195"/>
      <c r="BM119" s="189"/>
      <c r="BN119" s="189"/>
      <c r="BO119" s="217"/>
      <c r="BP119" s="217"/>
      <c r="BQ119" s="189"/>
      <c r="BR119" s="189"/>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row>
    <row r="120" spans="1:96" ht="17.25" customHeight="1" x14ac:dyDescent="0.2">
      <c r="A120" s="250"/>
      <c r="B120" s="277"/>
      <c r="C120" s="241"/>
      <c r="D120" s="241"/>
      <c r="E120" s="253"/>
      <c r="F120" s="253"/>
      <c r="G120" s="253"/>
      <c r="H120" s="253"/>
      <c r="I120" s="259"/>
      <c r="J120" s="262"/>
      <c r="K120" s="265"/>
      <c r="L120" s="268"/>
      <c r="M120" s="271"/>
      <c r="N120" s="265"/>
      <c r="O120" s="212"/>
      <c r="P120" s="212"/>
      <c r="Q120" s="215"/>
      <c r="R120" s="65"/>
      <c r="S120" s="51"/>
      <c r="T120" s="65">
        <f>VLOOKUP(U120,FORMULAS!$A$15:$B$18,2,0)</f>
        <v>0</v>
      </c>
      <c r="U120" s="66" t="s">
        <v>163</v>
      </c>
      <c r="V120" s="67">
        <f>+IF(U120='Tabla Valoración controles'!$D$4,'Tabla Valoración controles'!$F$4,IF('208-PLA-Ft-78 Mapa Gestión'!U120='Tabla Valoración controles'!$D$5,'Tabla Valoración controles'!$F$5,IF(U120=FORMULAS!$A$10,0,'Tabla Valoración controles'!$F$6)))</f>
        <v>0</v>
      </c>
      <c r="W120" s="66"/>
      <c r="X120" s="68">
        <f>+IF(W120='Tabla Valoración controles'!$D$7,'Tabla Valoración controles'!$F$7,IF(U120=FORMULAS!$A$10,0,'Tabla Valoración controles'!$F$8))</f>
        <v>0</v>
      </c>
      <c r="Y120" s="66"/>
      <c r="Z120" s="67">
        <f>+IF(Y120='Tabla Valoración controles'!$D$9,'Tabla Valoración controles'!$F$9,IF(U120=FORMULAS!$A$10,0,'Tabla Valoración controles'!$F$10))</f>
        <v>0</v>
      </c>
      <c r="AA120" s="66"/>
      <c r="AB120" s="67">
        <f>+IF(AA120='Tabla Valoración controles'!$D$9,'Tabla Valoración controles'!$F$9,IF(W120=FORMULAS!$A$10,0,'Tabla Valoración controles'!$F$10))</f>
        <v>0</v>
      </c>
      <c r="AC120" s="66"/>
      <c r="AD120" s="67">
        <f>+IF(AC120='Tabla Valoración controles'!$D$13,'Tabla Valoración controles'!$F$13,'Tabla Valoración controles'!$F$14)</f>
        <v>0</v>
      </c>
      <c r="AE120" s="123"/>
      <c r="AF120" s="69"/>
      <c r="AG120" s="68"/>
      <c r="AH120" s="69"/>
      <c r="AI120" s="68"/>
      <c r="AJ120" s="70"/>
      <c r="AK120" s="66"/>
      <c r="AL120" s="71"/>
      <c r="AM120" s="74"/>
      <c r="AN120" s="72"/>
      <c r="AO120" s="72"/>
      <c r="AP120" s="72"/>
      <c r="AQ120" s="72"/>
      <c r="AR120" s="72"/>
      <c r="AS120" s="72"/>
      <c r="AT120" s="72"/>
      <c r="AU120" s="72"/>
      <c r="AV120" s="72"/>
      <c r="AW120" s="72"/>
      <c r="AX120" s="72"/>
      <c r="AY120" s="72"/>
      <c r="AZ120" s="72"/>
      <c r="BA120" s="72"/>
      <c r="BB120" s="72"/>
      <c r="BC120" s="121">
        <f t="shared" si="74"/>
        <v>0</v>
      </c>
      <c r="BD120" s="121">
        <f t="shared" si="102"/>
        <v>0</v>
      </c>
      <c r="BE120" s="121">
        <f t="shared" si="70"/>
        <v>0.48</v>
      </c>
      <c r="BF120" s="247"/>
      <c r="BG120" s="247"/>
      <c r="BH120" s="247"/>
      <c r="BI120" s="247"/>
      <c r="BJ120" s="212"/>
      <c r="BK120" s="244"/>
      <c r="BL120" s="195"/>
      <c r="BM120" s="189"/>
      <c r="BN120" s="189"/>
      <c r="BO120" s="217"/>
      <c r="BP120" s="217"/>
      <c r="BQ120" s="189"/>
      <c r="BR120" s="189"/>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row>
    <row r="121" spans="1:96" ht="17.25" customHeight="1" x14ac:dyDescent="0.2">
      <c r="A121" s="250"/>
      <c r="B121" s="277"/>
      <c r="C121" s="241"/>
      <c r="D121" s="241"/>
      <c r="E121" s="253"/>
      <c r="F121" s="253"/>
      <c r="G121" s="253"/>
      <c r="H121" s="253"/>
      <c r="I121" s="259"/>
      <c r="J121" s="262"/>
      <c r="K121" s="265"/>
      <c r="L121" s="268"/>
      <c r="M121" s="271"/>
      <c r="N121" s="265"/>
      <c r="O121" s="212"/>
      <c r="P121" s="212"/>
      <c r="Q121" s="215"/>
      <c r="R121" s="65"/>
      <c r="S121" s="51"/>
      <c r="T121" s="65">
        <f>VLOOKUP(U121,FORMULAS!$A$15:$B$18,2,0)</f>
        <v>0</v>
      </c>
      <c r="U121" s="66" t="s">
        <v>163</v>
      </c>
      <c r="V121" s="67">
        <f>+IF(U121='Tabla Valoración controles'!$D$4,'Tabla Valoración controles'!$F$4,IF('208-PLA-Ft-78 Mapa Gestión'!U121='Tabla Valoración controles'!$D$5,'Tabla Valoración controles'!$F$5,IF(U121=FORMULAS!$A$10,0,'Tabla Valoración controles'!$F$6)))</f>
        <v>0</v>
      </c>
      <c r="W121" s="66"/>
      <c r="X121" s="68">
        <f>+IF(W121='Tabla Valoración controles'!$D$7,'Tabla Valoración controles'!$F$7,IF(U121=FORMULAS!$A$10,0,'Tabla Valoración controles'!$F$8))</f>
        <v>0</v>
      </c>
      <c r="Y121" s="66"/>
      <c r="Z121" s="67">
        <f>+IF(Y121='Tabla Valoración controles'!$D$9,'Tabla Valoración controles'!$F$9,IF(U121=FORMULAS!$A$10,0,'Tabla Valoración controles'!$F$10))</f>
        <v>0</v>
      </c>
      <c r="AA121" s="66"/>
      <c r="AB121" s="67">
        <f>+IF(AA121='Tabla Valoración controles'!$D$9,'Tabla Valoración controles'!$F$9,IF(W121=FORMULAS!$A$10,0,'Tabla Valoración controles'!$F$10))</f>
        <v>0</v>
      </c>
      <c r="AC121" s="66"/>
      <c r="AD121" s="67">
        <f>+IF(AC121='Tabla Valoración controles'!$D$13,'Tabla Valoración controles'!$F$13,'Tabla Valoración controles'!$F$14)</f>
        <v>0</v>
      </c>
      <c r="AE121" s="123"/>
      <c r="AF121" s="69"/>
      <c r="AG121" s="68"/>
      <c r="AH121" s="69"/>
      <c r="AI121" s="68"/>
      <c r="AJ121" s="70"/>
      <c r="AK121" s="66"/>
      <c r="AL121" s="71"/>
      <c r="AM121" s="74"/>
      <c r="AN121" s="72"/>
      <c r="AO121" s="72"/>
      <c r="AP121" s="72"/>
      <c r="AQ121" s="72"/>
      <c r="AR121" s="72"/>
      <c r="AS121" s="72"/>
      <c r="AT121" s="72"/>
      <c r="AU121" s="72"/>
      <c r="AV121" s="72"/>
      <c r="AW121" s="72"/>
      <c r="AX121" s="72"/>
      <c r="AY121" s="72"/>
      <c r="AZ121" s="72"/>
      <c r="BA121" s="72"/>
      <c r="BB121" s="72"/>
      <c r="BC121" s="121">
        <f t="shared" si="74"/>
        <v>0</v>
      </c>
      <c r="BD121" s="121">
        <f t="shared" si="102"/>
        <v>0</v>
      </c>
      <c r="BE121" s="121">
        <f t="shared" si="70"/>
        <v>0.48</v>
      </c>
      <c r="BF121" s="247"/>
      <c r="BG121" s="247"/>
      <c r="BH121" s="247"/>
      <c r="BI121" s="247"/>
      <c r="BJ121" s="212"/>
      <c r="BK121" s="244"/>
      <c r="BL121" s="195"/>
      <c r="BM121" s="189"/>
      <c r="BN121" s="189"/>
      <c r="BO121" s="217"/>
      <c r="BP121" s="217"/>
      <c r="BQ121" s="189"/>
      <c r="BR121" s="189"/>
      <c r="BS121" s="195"/>
      <c r="BT121" s="195"/>
      <c r="BU121" s="195"/>
      <c r="BV121" s="195"/>
      <c r="BW121" s="195"/>
      <c r="BX121" s="195"/>
      <c r="BY121" s="195"/>
      <c r="BZ121" s="195"/>
      <c r="CA121" s="195"/>
      <c r="CB121" s="195"/>
      <c r="CC121" s="195"/>
      <c r="CD121" s="195"/>
      <c r="CE121" s="195"/>
      <c r="CF121" s="195"/>
      <c r="CG121" s="195"/>
      <c r="CH121" s="195"/>
      <c r="CI121" s="195"/>
      <c r="CJ121" s="195"/>
      <c r="CK121" s="195"/>
      <c r="CL121" s="195"/>
      <c r="CM121" s="195"/>
      <c r="CN121" s="195"/>
      <c r="CO121" s="195"/>
      <c r="CP121" s="195"/>
      <c r="CQ121" s="195"/>
      <c r="CR121" s="195"/>
    </row>
    <row r="122" spans="1:96" ht="17.25" customHeight="1" x14ac:dyDescent="0.2">
      <c r="A122" s="251"/>
      <c r="B122" s="278"/>
      <c r="C122" s="242"/>
      <c r="D122" s="242"/>
      <c r="E122" s="254"/>
      <c r="F122" s="254"/>
      <c r="G122" s="254"/>
      <c r="H122" s="254"/>
      <c r="I122" s="260"/>
      <c r="J122" s="263"/>
      <c r="K122" s="266"/>
      <c r="L122" s="269"/>
      <c r="M122" s="272"/>
      <c r="N122" s="266"/>
      <c r="O122" s="213"/>
      <c r="P122" s="213"/>
      <c r="Q122" s="216"/>
      <c r="R122" s="65"/>
      <c r="S122" s="51"/>
      <c r="T122" s="65">
        <f>VLOOKUP(U122,FORMULAS!$A$15:$B$18,2,0)</f>
        <v>0</v>
      </c>
      <c r="U122" s="66" t="s">
        <v>163</v>
      </c>
      <c r="V122" s="67">
        <f>+IF(U122='Tabla Valoración controles'!$D$4,'Tabla Valoración controles'!$F$4,IF('208-PLA-Ft-78 Mapa Gestión'!U122='Tabla Valoración controles'!$D$5,'Tabla Valoración controles'!$F$5,IF(U122=FORMULAS!$A$10,0,'Tabla Valoración controles'!$F$6)))</f>
        <v>0</v>
      </c>
      <c r="W122" s="66"/>
      <c r="X122" s="68">
        <f>+IF(W122='Tabla Valoración controles'!$D$7,'Tabla Valoración controles'!$F$7,IF(U122=FORMULAS!$A$10,0,'Tabla Valoración controles'!$F$8))</f>
        <v>0</v>
      </c>
      <c r="Y122" s="66"/>
      <c r="Z122" s="67">
        <f>+IF(Y122='Tabla Valoración controles'!$D$9,'Tabla Valoración controles'!$F$9,IF(U122=FORMULAS!$A$10,0,'Tabla Valoración controles'!$F$10))</f>
        <v>0</v>
      </c>
      <c r="AA122" s="66"/>
      <c r="AB122" s="67">
        <f>+IF(AA122='Tabla Valoración controles'!$D$9,'Tabla Valoración controles'!$F$9,IF(W122=FORMULAS!$A$10,0,'Tabla Valoración controles'!$F$10))</f>
        <v>0</v>
      </c>
      <c r="AC122" s="66"/>
      <c r="AD122" s="67">
        <f>+IF(AC122='Tabla Valoración controles'!$D$13,'Tabla Valoración controles'!$F$13,'Tabla Valoración controles'!$F$14)</f>
        <v>0</v>
      </c>
      <c r="AE122" s="123"/>
      <c r="AF122" s="69"/>
      <c r="AG122" s="68"/>
      <c r="AH122" s="69"/>
      <c r="AI122" s="68"/>
      <c r="AJ122" s="70"/>
      <c r="AK122" s="66"/>
      <c r="AL122" s="71"/>
      <c r="AM122" s="74"/>
      <c r="AN122" s="72"/>
      <c r="AO122" s="72"/>
      <c r="AP122" s="72"/>
      <c r="AQ122" s="72"/>
      <c r="AR122" s="72"/>
      <c r="AS122" s="72"/>
      <c r="AT122" s="72"/>
      <c r="AU122" s="72"/>
      <c r="AV122" s="72"/>
      <c r="AW122" s="72"/>
      <c r="AX122" s="72"/>
      <c r="AY122" s="72"/>
      <c r="AZ122" s="72"/>
      <c r="BA122" s="72"/>
      <c r="BB122" s="72"/>
      <c r="BC122" s="121">
        <f t="shared" si="74"/>
        <v>0</v>
      </c>
      <c r="BD122" s="121">
        <f t="shared" si="102"/>
        <v>0</v>
      </c>
      <c r="BE122" s="121">
        <f t="shared" si="70"/>
        <v>0.48</v>
      </c>
      <c r="BF122" s="248"/>
      <c r="BG122" s="248"/>
      <c r="BH122" s="248"/>
      <c r="BI122" s="248"/>
      <c r="BJ122" s="213"/>
      <c r="BK122" s="245"/>
      <c r="BL122" s="202"/>
      <c r="BM122" s="190"/>
      <c r="BN122" s="190"/>
      <c r="BO122" s="218"/>
      <c r="BP122" s="218"/>
      <c r="BQ122" s="190"/>
      <c r="BR122" s="190"/>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row>
    <row r="123" spans="1:96" ht="89.25" x14ac:dyDescent="0.2">
      <c r="A123" s="249">
        <v>20</v>
      </c>
      <c r="B123" s="276" t="s">
        <v>329</v>
      </c>
      <c r="C123" s="240" t="str">
        <f t="shared" ref="C123" si="103">VLOOKUP(B123,$CW$511:$CX$533,2,0)</f>
        <v>Fortalecer el modelo de gestión, la infraestructura operacional y los sistemas de información de la Caja de Vivienda Popular.</v>
      </c>
      <c r="D123" s="240" t="str">
        <f>VLOOKUP(B123,FORMULAS!$A$30:$C$52,3,0)</f>
        <v>Jefe Oficina de Tecnologías de la Información y las Comunicaciones</v>
      </c>
      <c r="E123" s="252" t="s">
        <v>115</v>
      </c>
      <c r="F123" s="258" t="s">
        <v>472</v>
      </c>
      <c r="G123" s="258" t="s">
        <v>473</v>
      </c>
      <c r="H123" s="196" t="s">
        <v>474</v>
      </c>
      <c r="I123" s="258" t="s">
        <v>279</v>
      </c>
      <c r="J123" s="261">
        <v>550</v>
      </c>
      <c r="K123" s="264" t="str">
        <f>+IF(L123=FORMULAS!$N$2,FORMULAS!$O$2,IF('208-PLA-Ft-78 Mapa Gestión'!L123:L128=FORMULAS!$N$3,FORMULAS!$O$3,IF('208-PLA-Ft-78 Mapa Gestión'!L123:L128=FORMULAS!$N$4,FORMULAS!$O$4,IF('208-PLA-Ft-78 Mapa Gestión'!L123:L128=FORMULAS!$N$5,FORMULAS!$O$5,IF('208-PLA-Ft-78 Mapa Gestión'!L123:L128=FORMULAS!$N$6,FORMULAS!$O$6)))))</f>
        <v>Alta</v>
      </c>
      <c r="L123" s="267">
        <f>+IF(J123&lt;=FORMULAS!$M$2,FORMULAS!$N$2,IF('208-PLA-Ft-78 Mapa Gestión'!J123&lt;=FORMULAS!$M$3,FORMULAS!$N$3,IF('208-PLA-Ft-78 Mapa Gestión'!J123&lt;=FORMULAS!$M$4,FORMULAS!$N$4,IF('208-PLA-Ft-78 Mapa Gestión'!J123&lt;=FORMULAS!$M$5,FORMULAS!$N$5,FORMULAS!$N$6))))</f>
        <v>0.8</v>
      </c>
      <c r="M123" s="270" t="s">
        <v>93</v>
      </c>
      <c r="N123" s="264" t="str">
        <f>+IF(M123=FORMULAS!$H$2,FORMULAS!$I$2,IF('208-PLA-Ft-78 Mapa Gestión'!M123:M128=FORMULAS!$H$3,FORMULAS!$I$3,IF('208-PLA-Ft-78 Mapa Gestión'!M123:M128=FORMULAS!$H$4,FORMULAS!$I$4,IF('208-PLA-Ft-78 Mapa Gestión'!M123:M128=FORMULAS!$H$5,FORMULAS!$I$5,IF('208-PLA-Ft-78 Mapa Gestión'!M123:M128=FORMULAS!$H$6,FORMULAS!$I$6,IF('208-PLA-Ft-78 Mapa Gestión'!M123:M128=FORMULAS!$H$7,FORMULAS!$I$7,IF('208-PLA-Ft-78 Mapa Gestión'!M123:M128=FORMULAS!$H$8,FORMULAS!$I$8,IF('208-PLA-Ft-78 Mapa Gestión'!M123:M128=FORMULAS!$H$9,FORMULAS!$I$9,IF('208-PLA-Ft-78 Mapa Gestión'!M123:M128=FORMULAS!$H$10,FORMULAS!$I$10,IF('208-PLA-Ft-78 Mapa Gestión'!M123:M128=FORMULAS!$H$11,FORMULAS!$I$11))))))))))</f>
        <v>Moderado</v>
      </c>
      <c r="O123" s="211">
        <f>VLOOKUP(N123,FORMULAS!$I$1:$J$6,2,0)</f>
        <v>0.6</v>
      </c>
      <c r="P123" s="211" t="str">
        <f t="shared" ref="P123" si="104">CONCATENATE(N123,K123)</f>
        <v>ModeradoAlta</v>
      </c>
      <c r="Q123" s="214" t="str">
        <f>VLOOKUP(P123,FORMULAS!$K$17:$L$42,2,0)</f>
        <v>Alto</v>
      </c>
      <c r="R123" s="65">
        <v>1</v>
      </c>
      <c r="S123" s="51" t="s">
        <v>574</v>
      </c>
      <c r="T123" s="65" t="str">
        <f>VLOOKUP(U123,FORMULAS!$A$15:$B$18,2,0)</f>
        <v>Probabilidad</v>
      </c>
      <c r="U123" s="66" t="s">
        <v>13</v>
      </c>
      <c r="V123" s="67">
        <f>+IF(U123='Tabla Valoración controles'!$D$4,'Tabla Valoración controles'!$F$4,IF('208-PLA-Ft-78 Mapa Gestión'!U123='Tabla Valoración controles'!$D$5,'Tabla Valoración controles'!$F$5,IF(U123=FORMULAS!$A$10,0,'Tabla Valoración controles'!$F$6)))</f>
        <v>0.25</v>
      </c>
      <c r="W123" s="66" t="s">
        <v>8</v>
      </c>
      <c r="X123" s="68">
        <f>+IF(W123='Tabla Valoración controles'!$D$7,'Tabla Valoración controles'!$F$7,IF(U123=FORMULAS!$A$10,0,'Tabla Valoración controles'!$F$8))</f>
        <v>0.15</v>
      </c>
      <c r="Y123" s="66" t="s">
        <v>18</v>
      </c>
      <c r="Z123" s="67">
        <f>+IF(Y123='Tabla Valoración controles'!$D$9,'Tabla Valoración controles'!$F$9,IF(U123=FORMULAS!$A$10,0,'Tabla Valoración controles'!$F$10))</f>
        <v>0</v>
      </c>
      <c r="AA123" s="66" t="s">
        <v>22</v>
      </c>
      <c r="AB123" s="67">
        <f>+IF(AA123='Tabla Valoración controles'!$D$9,'Tabla Valoración controles'!$F$9,IF(W123=FORMULAS!$A$10,0,'Tabla Valoración controles'!$F$10))</f>
        <v>0</v>
      </c>
      <c r="AC123" s="66" t="s">
        <v>102</v>
      </c>
      <c r="AD123" s="67">
        <f>+IF(AC123='Tabla Valoración controles'!$D$13,'Tabla Valoración controles'!$F$13,'Tabla Valoración controles'!$F$14)</f>
        <v>0</v>
      </c>
      <c r="AE123" s="123"/>
      <c r="AF123" s="69"/>
      <c r="AG123" s="68"/>
      <c r="AH123" s="69"/>
      <c r="AI123" s="68"/>
      <c r="AJ123" s="70"/>
      <c r="AK123" s="66"/>
      <c r="AL123" s="71"/>
      <c r="AM123" s="74"/>
      <c r="AN123" s="72"/>
      <c r="AO123" s="72"/>
      <c r="AP123" s="72"/>
      <c r="AQ123" s="72"/>
      <c r="AR123" s="72"/>
      <c r="AS123" s="72"/>
      <c r="AT123" s="72"/>
      <c r="AU123" s="72"/>
      <c r="AV123" s="72"/>
      <c r="AW123" s="72"/>
      <c r="AX123" s="72"/>
      <c r="AY123" s="72"/>
      <c r="AZ123" s="72"/>
      <c r="BA123" s="72"/>
      <c r="BB123" s="72"/>
      <c r="BC123" s="121">
        <f t="shared" si="74"/>
        <v>0.4</v>
      </c>
      <c r="BD123" s="121">
        <f>+IF(T123=FORMULAS!$A$8,'208-PLA-Ft-78 Mapa Gestión'!BC123*'208-PLA-Ft-78 Mapa Gestión'!L123:L128,'208-PLA-Ft-78 Mapa Gestión'!BC123*'208-PLA-Ft-78 Mapa Gestión'!O123:O128)</f>
        <v>0.32000000000000006</v>
      </c>
      <c r="BE123" s="121">
        <f>+IF(T123=FORMULAS!$A$8,'208-PLA-Ft-78 Mapa Gestión'!L123:L128-'208-PLA-Ft-78 Mapa Gestión'!BD123,0)</f>
        <v>0.48</v>
      </c>
      <c r="BF123" s="219">
        <f t="shared" ref="BF123" si="105">+BE128</f>
        <v>0.48</v>
      </c>
      <c r="BG123" s="219" t="str">
        <f>+IF(BF123&lt;=FORMULAS!$N$2,FORMULAS!$O$2,IF(BF123&lt;=FORMULAS!$N$3,FORMULAS!$O$3,IF(BF123&lt;=FORMULAS!$N$4,FORMULAS!$O$4,IF(BF123&lt;=FORMULAS!$N$5,FORMULAS!$O$5,FORMULAS!O120))))</f>
        <v>Media</v>
      </c>
      <c r="BH123" s="219" t="str">
        <f>+IF(T123=FORMULAS!$A$9,BE128,'208-PLA-Ft-78 Mapa Gestión'!N123:N128)</f>
        <v>Moderado</v>
      </c>
      <c r="BI123" s="219">
        <f>+IF(T123=FORMULAS!B123,'208-PLA-Ft-78 Mapa Gestión'!BE128,'208-PLA-Ft-78 Mapa Gestión'!O123:O128)</f>
        <v>0.6</v>
      </c>
      <c r="BJ123" s="227" t="str">
        <f t="shared" ref="BJ123" si="106">CONCATENATE(BH123,BG123)</f>
        <v>ModeradoMedia</v>
      </c>
      <c r="BK123" s="243" t="str">
        <f>VLOOKUP(BJ123,FORMULAS!$K$17:$L$42,2,0)</f>
        <v>Moderado</v>
      </c>
      <c r="BL123" s="194" t="s">
        <v>170</v>
      </c>
      <c r="BM123" s="188" t="s">
        <v>576</v>
      </c>
      <c r="BN123" s="188" t="s">
        <v>577</v>
      </c>
      <c r="BO123" s="203">
        <v>44593</v>
      </c>
      <c r="BP123" s="203">
        <v>44895</v>
      </c>
      <c r="BQ123" s="188" t="s">
        <v>578</v>
      </c>
      <c r="BR123" s="188" t="s">
        <v>579</v>
      </c>
      <c r="BS123" s="194" t="s">
        <v>253</v>
      </c>
      <c r="BT123" s="194"/>
      <c r="BU123" s="194"/>
      <c r="BV123" s="194"/>
      <c r="BW123" s="194"/>
      <c r="BX123" s="194"/>
      <c r="BY123" s="194"/>
      <c r="BZ123" s="194"/>
      <c r="CA123" s="194"/>
      <c r="CB123" s="194"/>
      <c r="CC123" s="194"/>
      <c r="CD123" s="194"/>
      <c r="CE123" s="194"/>
      <c r="CF123" s="194"/>
      <c r="CG123" s="194"/>
      <c r="CH123" s="194"/>
      <c r="CI123" s="194"/>
      <c r="CJ123" s="194"/>
      <c r="CK123" s="194"/>
      <c r="CL123" s="194"/>
      <c r="CM123" s="194"/>
      <c r="CN123" s="194"/>
      <c r="CO123" s="194"/>
      <c r="CP123" s="194"/>
      <c r="CQ123" s="194"/>
      <c r="CR123" s="194"/>
    </row>
    <row r="124" spans="1:96" ht="17.25" customHeight="1" x14ac:dyDescent="0.2">
      <c r="A124" s="250"/>
      <c r="B124" s="277"/>
      <c r="C124" s="241"/>
      <c r="D124" s="241"/>
      <c r="E124" s="253"/>
      <c r="F124" s="259"/>
      <c r="G124" s="259"/>
      <c r="H124" s="197"/>
      <c r="I124" s="259"/>
      <c r="J124" s="262"/>
      <c r="K124" s="265"/>
      <c r="L124" s="268"/>
      <c r="M124" s="271"/>
      <c r="N124" s="265"/>
      <c r="O124" s="212"/>
      <c r="P124" s="212"/>
      <c r="Q124" s="215"/>
      <c r="R124" s="65"/>
      <c r="S124" s="51"/>
      <c r="T124" s="65">
        <f>VLOOKUP(U124,FORMULAS!$A$15:$B$18,2,0)</f>
        <v>0</v>
      </c>
      <c r="U124" s="66" t="s">
        <v>163</v>
      </c>
      <c r="V124" s="67">
        <f>+IF(U124='Tabla Valoración controles'!$D$4,'Tabla Valoración controles'!$F$4,IF('208-PLA-Ft-78 Mapa Gestión'!U124='Tabla Valoración controles'!$D$5,'Tabla Valoración controles'!$F$5,IF(U124=FORMULAS!$A$10,0,'Tabla Valoración controles'!$F$6)))</f>
        <v>0</v>
      </c>
      <c r="W124" s="66"/>
      <c r="X124" s="68">
        <f>+IF(W124='Tabla Valoración controles'!$D$7,'Tabla Valoración controles'!$F$7,IF(U124=FORMULAS!$A$10,0,'Tabla Valoración controles'!$F$8))</f>
        <v>0</v>
      </c>
      <c r="Y124" s="66"/>
      <c r="Z124" s="67">
        <f>+IF(Y124='Tabla Valoración controles'!$D$9,'Tabla Valoración controles'!$F$9,IF(U124=FORMULAS!$A$10,0,'Tabla Valoración controles'!$F$10))</f>
        <v>0</v>
      </c>
      <c r="AA124" s="66"/>
      <c r="AB124" s="67">
        <f>+IF(AA124='Tabla Valoración controles'!$D$9,'Tabla Valoración controles'!$F$9,IF(W124=FORMULAS!$A$10,0,'Tabla Valoración controles'!$F$10))</f>
        <v>0</v>
      </c>
      <c r="AC124" s="66"/>
      <c r="AD124" s="67">
        <f>+IF(AC124='Tabla Valoración controles'!$D$13,'Tabla Valoración controles'!$F$13,'Tabla Valoración controles'!$F$14)</f>
        <v>0</v>
      </c>
      <c r="AE124" s="123"/>
      <c r="AF124" s="69"/>
      <c r="AG124" s="68"/>
      <c r="AH124" s="69"/>
      <c r="AI124" s="68"/>
      <c r="AJ124" s="70"/>
      <c r="AK124" s="66"/>
      <c r="AL124" s="71"/>
      <c r="AM124" s="74"/>
      <c r="AN124" s="72"/>
      <c r="AO124" s="72"/>
      <c r="AP124" s="72"/>
      <c r="AQ124" s="72"/>
      <c r="AR124" s="72"/>
      <c r="AS124" s="72"/>
      <c r="AT124" s="72"/>
      <c r="AU124" s="72"/>
      <c r="AV124" s="72"/>
      <c r="AW124" s="72"/>
      <c r="AX124" s="72"/>
      <c r="AY124" s="72"/>
      <c r="AZ124" s="72"/>
      <c r="BA124" s="72"/>
      <c r="BB124" s="72"/>
      <c r="BC124" s="121">
        <f t="shared" si="74"/>
        <v>0</v>
      </c>
      <c r="BD124" s="121">
        <f t="shared" ref="BD124" si="107">+BC124*BE123</f>
        <v>0</v>
      </c>
      <c r="BE124" s="121">
        <f t="shared" ref="BE124" si="108">+BE123-BD124</f>
        <v>0.48</v>
      </c>
      <c r="BF124" s="220"/>
      <c r="BG124" s="220"/>
      <c r="BH124" s="220"/>
      <c r="BI124" s="220"/>
      <c r="BJ124" s="227"/>
      <c r="BK124" s="244"/>
      <c r="BL124" s="195"/>
      <c r="BM124" s="189"/>
      <c r="BN124" s="189"/>
      <c r="BO124" s="189"/>
      <c r="BP124" s="189"/>
      <c r="BQ124" s="189"/>
      <c r="BR124" s="189"/>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row>
    <row r="125" spans="1:96" ht="17.25" customHeight="1" x14ac:dyDescent="0.2">
      <c r="A125" s="250"/>
      <c r="B125" s="277"/>
      <c r="C125" s="241"/>
      <c r="D125" s="241"/>
      <c r="E125" s="253"/>
      <c r="F125" s="259"/>
      <c r="G125" s="259"/>
      <c r="H125" s="197"/>
      <c r="I125" s="259"/>
      <c r="J125" s="262"/>
      <c r="K125" s="265"/>
      <c r="L125" s="268"/>
      <c r="M125" s="271"/>
      <c r="N125" s="265"/>
      <c r="O125" s="212"/>
      <c r="P125" s="212"/>
      <c r="Q125" s="215"/>
      <c r="R125" s="65"/>
      <c r="S125" s="51"/>
      <c r="T125" s="65">
        <f>VLOOKUP(U125,FORMULAS!$A$15:$B$18,2,0)</f>
        <v>0</v>
      </c>
      <c r="U125" s="66" t="s">
        <v>163</v>
      </c>
      <c r="V125" s="67">
        <f>+IF(U125='Tabla Valoración controles'!$D$4,'Tabla Valoración controles'!$F$4,IF('208-PLA-Ft-78 Mapa Gestión'!U125='Tabla Valoración controles'!$D$5,'Tabla Valoración controles'!$F$5,IF(U125=FORMULAS!$A$10,0,'Tabla Valoración controles'!$F$6)))</f>
        <v>0</v>
      </c>
      <c r="W125" s="66"/>
      <c r="X125" s="68">
        <f>+IF(W125='Tabla Valoración controles'!$D$7,'Tabla Valoración controles'!$F$7,IF(U125=FORMULAS!$A$10,0,'Tabla Valoración controles'!$F$8))</f>
        <v>0</v>
      </c>
      <c r="Y125" s="66"/>
      <c r="Z125" s="67">
        <f>+IF(Y125='Tabla Valoración controles'!$D$9,'Tabla Valoración controles'!$F$9,IF(U125=FORMULAS!$A$10,0,'Tabla Valoración controles'!$F$10))</f>
        <v>0</v>
      </c>
      <c r="AA125" s="66"/>
      <c r="AB125" s="67">
        <f>+IF(AA125='Tabla Valoración controles'!$D$9,'Tabla Valoración controles'!$F$9,IF(W125=FORMULAS!$A$10,0,'Tabla Valoración controles'!$F$10))</f>
        <v>0</v>
      </c>
      <c r="AC125" s="66"/>
      <c r="AD125" s="67">
        <f>+IF(AC125='Tabla Valoración controles'!$D$13,'Tabla Valoración controles'!$F$13,'Tabla Valoración controles'!$F$14)</f>
        <v>0</v>
      </c>
      <c r="AE125" s="123"/>
      <c r="AF125" s="69"/>
      <c r="AG125" s="68"/>
      <c r="AH125" s="69"/>
      <c r="AI125" s="68"/>
      <c r="AJ125" s="70"/>
      <c r="AK125" s="66"/>
      <c r="AL125" s="71"/>
      <c r="AM125" s="74"/>
      <c r="AN125" s="72"/>
      <c r="AO125" s="72"/>
      <c r="AP125" s="72"/>
      <c r="AQ125" s="72"/>
      <c r="AR125" s="72"/>
      <c r="AS125" s="72"/>
      <c r="AT125" s="72"/>
      <c r="AU125" s="72"/>
      <c r="AV125" s="72"/>
      <c r="AW125" s="72"/>
      <c r="AX125" s="72"/>
      <c r="AY125" s="72"/>
      <c r="AZ125" s="72"/>
      <c r="BA125" s="72"/>
      <c r="BB125" s="72"/>
      <c r="BC125" s="121">
        <f t="shared" si="74"/>
        <v>0</v>
      </c>
      <c r="BD125" s="121">
        <f t="shared" ref="BD125:BD128" si="109">+BD124*BC125</f>
        <v>0</v>
      </c>
      <c r="BE125" s="121">
        <f t="shared" si="70"/>
        <v>0.48</v>
      </c>
      <c r="BF125" s="220"/>
      <c r="BG125" s="220"/>
      <c r="BH125" s="220"/>
      <c r="BI125" s="220"/>
      <c r="BJ125" s="227"/>
      <c r="BK125" s="244"/>
      <c r="BL125" s="195"/>
      <c r="BM125" s="189"/>
      <c r="BN125" s="189"/>
      <c r="BO125" s="189"/>
      <c r="BP125" s="189"/>
      <c r="BQ125" s="189"/>
      <c r="BR125" s="189"/>
      <c r="BS125" s="195"/>
      <c r="BT125" s="195"/>
      <c r="BU125" s="195"/>
      <c r="BV125" s="195"/>
      <c r="BW125" s="195"/>
      <c r="BX125" s="195"/>
      <c r="BY125" s="195"/>
      <c r="BZ125" s="195"/>
      <c r="CA125" s="195"/>
      <c r="CB125" s="195"/>
      <c r="CC125" s="195"/>
      <c r="CD125" s="195"/>
      <c r="CE125" s="195"/>
      <c r="CF125" s="195"/>
      <c r="CG125" s="195"/>
      <c r="CH125" s="195"/>
      <c r="CI125" s="195"/>
      <c r="CJ125" s="195"/>
      <c r="CK125" s="195"/>
      <c r="CL125" s="195"/>
      <c r="CM125" s="195"/>
      <c r="CN125" s="195"/>
      <c r="CO125" s="195"/>
      <c r="CP125" s="195"/>
      <c r="CQ125" s="195"/>
      <c r="CR125" s="195"/>
    </row>
    <row r="126" spans="1:96" ht="17.25" customHeight="1" x14ac:dyDescent="0.2">
      <c r="A126" s="250"/>
      <c r="B126" s="277"/>
      <c r="C126" s="241"/>
      <c r="D126" s="241"/>
      <c r="E126" s="253"/>
      <c r="F126" s="259"/>
      <c r="G126" s="259"/>
      <c r="H126" s="197"/>
      <c r="I126" s="259"/>
      <c r="J126" s="262"/>
      <c r="K126" s="265"/>
      <c r="L126" s="268"/>
      <c r="M126" s="271"/>
      <c r="N126" s="265"/>
      <c r="O126" s="212"/>
      <c r="P126" s="212"/>
      <c r="Q126" s="215"/>
      <c r="R126" s="65"/>
      <c r="S126" s="51"/>
      <c r="T126" s="65">
        <f>VLOOKUP(U126,FORMULAS!$A$15:$B$18,2,0)</f>
        <v>0</v>
      </c>
      <c r="U126" s="66" t="s">
        <v>163</v>
      </c>
      <c r="V126" s="67">
        <f>+IF(U126='Tabla Valoración controles'!$D$4,'Tabla Valoración controles'!$F$4,IF('208-PLA-Ft-78 Mapa Gestión'!U126='Tabla Valoración controles'!$D$5,'Tabla Valoración controles'!$F$5,IF(U126=FORMULAS!$A$10,0,'Tabla Valoración controles'!$F$6)))</f>
        <v>0</v>
      </c>
      <c r="W126" s="66"/>
      <c r="X126" s="68">
        <f>+IF(W126='Tabla Valoración controles'!$D$7,'Tabla Valoración controles'!$F$7,IF(U126=FORMULAS!$A$10,0,'Tabla Valoración controles'!$F$8))</f>
        <v>0</v>
      </c>
      <c r="Y126" s="66"/>
      <c r="Z126" s="67">
        <f>+IF(Y126='Tabla Valoración controles'!$D$9,'Tabla Valoración controles'!$F$9,IF(U126=FORMULAS!$A$10,0,'Tabla Valoración controles'!$F$10))</f>
        <v>0</v>
      </c>
      <c r="AA126" s="66"/>
      <c r="AB126" s="67">
        <f>+IF(AA126='Tabla Valoración controles'!$D$9,'Tabla Valoración controles'!$F$9,IF(W126=FORMULAS!$A$10,0,'Tabla Valoración controles'!$F$10))</f>
        <v>0</v>
      </c>
      <c r="AC126" s="66"/>
      <c r="AD126" s="67">
        <f>+IF(AC126='Tabla Valoración controles'!$D$13,'Tabla Valoración controles'!$F$13,'Tabla Valoración controles'!$F$14)</f>
        <v>0</v>
      </c>
      <c r="AE126" s="123"/>
      <c r="AF126" s="69"/>
      <c r="AG126" s="68"/>
      <c r="AH126" s="69"/>
      <c r="AI126" s="68"/>
      <c r="AJ126" s="70"/>
      <c r="AK126" s="66"/>
      <c r="AL126" s="71"/>
      <c r="AM126" s="74"/>
      <c r="AN126" s="72"/>
      <c r="AO126" s="72"/>
      <c r="AP126" s="72"/>
      <c r="AQ126" s="72"/>
      <c r="AR126" s="72"/>
      <c r="AS126" s="72"/>
      <c r="AT126" s="72"/>
      <c r="AU126" s="72"/>
      <c r="AV126" s="72"/>
      <c r="AW126" s="72"/>
      <c r="AX126" s="72"/>
      <c r="AY126" s="72"/>
      <c r="AZ126" s="72"/>
      <c r="BA126" s="72"/>
      <c r="BB126" s="72"/>
      <c r="BC126" s="121">
        <f t="shared" si="74"/>
        <v>0</v>
      </c>
      <c r="BD126" s="121">
        <f t="shared" si="109"/>
        <v>0</v>
      </c>
      <c r="BE126" s="121">
        <f t="shared" si="70"/>
        <v>0.48</v>
      </c>
      <c r="BF126" s="220"/>
      <c r="BG126" s="220"/>
      <c r="BH126" s="220"/>
      <c r="BI126" s="220"/>
      <c r="BJ126" s="227"/>
      <c r="BK126" s="244"/>
      <c r="BL126" s="195"/>
      <c r="BM126" s="189"/>
      <c r="BN126" s="189"/>
      <c r="BO126" s="189"/>
      <c r="BP126" s="189"/>
      <c r="BQ126" s="189"/>
      <c r="BR126" s="189"/>
      <c r="BS126" s="195"/>
      <c r="BT126" s="195"/>
      <c r="BU126" s="195"/>
      <c r="BV126" s="195"/>
      <c r="BW126" s="195"/>
      <c r="BX126" s="195"/>
      <c r="BY126" s="195"/>
      <c r="BZ126" s="195"/>
      <c r="CA126" s="195"/>
      <c r="CB126" s="195"/>
      <c r="CC126" s="195"/>
      <c r="CD126" s="195"/>
      <c r="CE126" s="195"/>
      <c r="CF126" s="195"/>
      <c r="CG126" s="195"/>
      <c r="CH126" s="195"/>
      <c r="CI126" s="195"/>
      <c r="CJ126" s="195"/>
      <c r="CK126" s="195"/>
      <c r="CL126" s="195"/>
      <c r="CM126" s="195"/>
      <c r="CN126" s="195"/>
      <c r="CO126" s="195"/>
      <c r="CP126" s="195"/>
      <c r="CQ126" s="195"/>
      <c r="CR126" s="195"/>
    </row>
    <row r="127" spans="1:96" ht="17.25" customHeight="1" x14ac:dyDescent="0.2">
      <c r="A127" s="250"/>
      <c r="B127" s="277"/>
      <c r="C127" s="241"/>
      <c r="D127" s="241"/>
      <c r="E127" s="253"/>
      <c r="F127" s="259"/>
      <c r="G127" s="259"/>
      <c r="H127" s="197"/>
      <c r="I127" s="259"/>
      <c r="J127" s="262"/>
      <c r="K127" s="265"/>
      <c r="L127" s="268"/>
      <c r="M127" s="271"/>
      <c r="N127" s="265"/>
      <c r="O127" s="212"/>
      <c r="P127" s="212"/>
      <c r="Q127" s="215"/>
      <c r="R127" s="65"/>
      <c r="S127" s="51"/>
      <c r="T127" s="65">
        <f>VLOOKUP(U127,FORMULAS!$A$15:$B$18,2,0)</f>
        <v>0</v>
      </c>
      <c r="U127" s="66" t="s">
        <v>163</v>
      </c>
      <c r="V127" s="67">
        <f>+IF(U127='Tabla Valoración controles'!$D$4,'Tabla Valoración controles'!$F$4,IF('208-PLA-Ft-78 Mapa Gestión'!U127='Tabla Valoración controles'!$D$5,'Tabla Valoración controles'!$F$5,IF(U127=FORMULAS!$A$10,0,'Tabla Valoración controles'!$F$6)))</f>
        <v>0</v>
      </c>
      <c r="W127" s="66"/>
      <c r="X127" s="68">
        <f>+IF(W127='Tabla Valoración controles'!$D$7,'Tabla Valoración controles'!$F$7,IF(U127=FORMULAS!$A$10,0,'Tabla Valoración controles'!$F$8))</f>
        <v>0</v>
      </c>
      <c r="Y127" s="66"/>
      <c r="Z127" s="67">
        <f>+IF(Y127='Tabla Valoración controles'!$D$9,'Tabla Valoración controles'!$F$9,IF(U127=FORMULAS!$A$10,0,'Tabla Valoración controles'!$F$10))</f>
        <v>0</v>
      </c>
      <c r="AA127" s="66"/>
      <c r="AB127" s="67">
        <f>+IF(AA127='Tabla Valoración controles'!$D$9,'Tabla Valoración controles'!$F$9,IF(W127=FORMULAS!$A$10,0,'Tabla Valoración controles'!$F$10))</f>
        <v>0</v>
      </c>
      <c r="AC127" s="66"/>
      <c r="AD127" s="67">
        <f>+IF(AC127='Tabla Valoración controles'!$D$13,'Tabla Valoración controles'!$F$13,'Tabla Valoración controles'!$F$14)</f>
        <v>0</v>
      </c>
      <c r="AE127" s="123"/>
      <c r="AF127" s="69"/>
      <c r="AG127" s="68"/>
      <c r="AH127" s="69"/>
      <c r="AI127" s="68"/>
      <c r="AJ127" s="70"/>
      <c r="AK127" s="66"/>
      <c r="AL127" s="71"/>
      <c r="AM127" s="74"/>
      <c r="AN127" s="72"/>
      <c r="AO127" s="72"/>
      <c r="AP127" s="72"/>
      <c r="AQ127" s="72"/>
      <c r="AR127" s="72"/>
      <c r="AS127" s="72"/>
      <c r="AT127" s="72"/>
      <c r="AU127" s="72"/>
      <c r="AV127" s="72"/>
      <c r="AW127" s="72"/>
      <c r="AX127" s="72"/>
      <c r="AY127" s="72"/>
      <c r="AZ127" s="72"/>
      <c r="BA127" s="72"/>
      <c r="BB127" s="72"/>
      <c r="BC127" s="121">
        <f t="shared" si="74"/>
        <v>0</v>
      </c>
      <c r="BD127" s="121">
        <f t="shared" si="109"/>
        <v>0</v>
      </c>
      <c r="BE127" s="121">
        <f t="shared" si="70"/>
        <v>0.48</v>
      </c>
      <c r="BF127" s="220"/>
      <c r="BG127" s="220"/>
      <c r="BH127" s="220"/>
      <c r="BI127" s="220"/>
      <c r="BJ127" s="227"/>
      <c r="BK127" s="244"/>
      <c r="BL127" s="195"/>
      <c r="BM127" s="189"/>
      <c r="BN127" s="189"/>
      <c r="BO127" s="189"/>
      <c r="BP127" s="189"/>
      <c r="BQ127" s="189"/>
      <c r="BR127" s="189"/>
      <c r="BS127" s="195"/>
      <c r="BT127" s="195"/>
      <c r="BU127" s="195"/>
      <c r="BV127" s="195"/>
      <c r="BW127" s="195"/>
      <c r="BX127" s="195"/>
      <c r="BY127" s="195"/>
      <c r="BZ127" s="195"/>
      <c r="CA127" s="195"/>
      <c r="CB127" s="195"/>
      <c r="CC127" s="195"/>
      <c r="CD127" s="195"/>
      <c r="CE127" s="195"/>
      <c r="CF127" s="195"/>
      <c r="CG127" s="195"/>
      <c r="CH127" s="195"/>
      <c r="CI127" s="195"/>
      <c r="CJ127" s="195"/>
      <c r="CK127" s="195"/>
      <c r="CL127" s="195"/>
      <c r="CM127" s="195"/>
      <c r="CN127" s="195"/>
      <c r="CO127" s="195"/>
      <c r="CP127" s="195"/>
      <c r="CQ127" s="195"/>
      <c r="CR127" s="195"/>
    </row>
    <row r="128" spans="1:96" ht="17.25" customHeight="1" x14ac:dyDescent="0.2">
      <c r="A128" s="251"/>
      <c r="B128" s="278"/>
      <c r="C128" s="242"/>
      <c r="D128" s="242"/>
      <c r="E128" s="254"/>
      <c r="F128" s="260"/>
      <c r="G128" s="260"/>
      <c r="H128" s="198"/>
      <c r="I128" s="260"/>
      <c r="J128" s="263"/>
      <c r="K128" s="266"/>
      <c r="L128" s="269"/>
      <c r="M128" s="272"/>
      <c r="N128" s="266"/>
      <c r="O128" s="213"/>
      <c r="P128" s="213"/>
      <c r="Q128" s="216"/>
      <c r="R128" s="65"/>
      <c r="S128" s="51"/>
      <c r="T128" s="65">
        <f>VLOOKUP(U128,FORMULAS!$A$15:$B$18,2,0)</f>
        <v>0</v>
      </c>
      <c r="U128" s="66" t="s">
        <v>163</v>
      </c>
      <c r="V128" s="67">
        <f>+IF(U128='Tabla Valoración controles'!$D$4,'Tabla Valoración controles'!$F$4,IF('208-PLA-Ft-78 Mapa Gestión'!U128='Tabla Valoración controles'!$D$5,'Tabla Valoración controles'!$F$5,IF(U128=FORMULAS!$A$10,0,'Tabla Valoración controles'!$F$6)))</f>
        <v>0</v>
      </c>
      <c r="W128" s="66"/>
      <c r="X128" s="68">
        <f>+IF(W128='Tabla Valoración controles'!$D$7,'Tabla Valoración controles'!$F$7,IF(U128=FORMULAS!$A$10,0,'Tabla Valoración controles'!$F$8))</f>
        <v>0</v>
      </c>
      <c r="Y128" s="66"/>
      <c r="Z128" s="67">
        <f>+IF(Y128='Tabla Valoración controles'!$D$9,'Tabla Valoración controles'!$F$9,IF(U128=FORMULAS!$A$10,0,'Tabla Valoración controles'!$F$10))</f>
        <v>0</v>
      </c>
      <c r="AA128" s="66"/>
      <c r="AB128" s="67">
        <f>+IF(AA128='Tabla Valoración controles'!$D$9,'Tabla Valoración controles'!$F$9,IF(W128=FORMULAS!$A$10,0,'Tabla Valoración controles'!$F$10))</f>
        <v>0</v>
      </c>
      <c r="AC128" s="66"/>
      <c r="AD128" s="67">
        <f>+IF(AC128='Tabla Valoración controles'!$D$13,'Tabla Valoración controles'!$F$13,'Tabla Valoración controles'!$F$14)</f>
        <v>0</v>
      </c>
      <c r="AE128" s="123"/>
      <c r="AF128" s="69"/>
      <c r="AG128" s="68"/>
      <c r="AH128" s="69"/>
      <c r="AI128" s="68"/>
      <c r="AJ128" s="70"/>
      <c r="AK128" s="66"/>
      <c r="AL128" s="71"/>
      <c r="AM128" s="74"/>
      <c r="AN128" s="72"/>
      <c r="AO128" s="72"/>
      <c r="AP128" s="72"/>
      <c r="AQ128" s="72"/>
      <c r="AR128" s="72"/>
      <c r="AS128" s="72"/>
      <c r="AT128" s="72"/>
      <c r="AU128" s="72"/>
      <c r="AV128" s="72"/>
      <c r="AW128" s="72"/>
      <c r="AX128" s="72"/>
      <c r="AY128" s="72"/>
      <c r="AZ128" s="72"/>
      <c r="BA128" s="72"/>
      <c r="BB128" s="72"/>
      <c r="BC128" s="121">
        <f t="shared" si="74"/>
        <v>0</v>
      </c>
      <c r="BD128" s="121">
        <f t="shared" si="109"/>
        <v>0</v>
      </c>
      <c r="BE128" s="121">
        <f t="shared" si="70"/>
        <v>0.48</v>
      </c>
      <c r="BF128" s="220"/>
      <c r="BG128" s="220"/>
      <c r="BH128" s="220"/>
      <c r="BI128" s="220"/>
      <c r="BJ128" s="227"/>
      <c r="BK128" s="245"/>
      <c r="BL128" s="202"/>
      <c r="BM128" s="190"/>
      <c r="BN128" s="190"/>
      <c r="BO128" s="190"/>
      <c r="BP128" s="190"/>
      <c r="BQ128" s="190"/>
      <c r="BR128" s="190"/>
      <c r="BS128" s="202"/>
      <c r="BT128" s="202"/>
      <c r="BU128" s="202"/>
      <c r="BV128" s="202"/>
      <c r="BW128" s="202"/>
      <c r="BX128" s="202"/>
      <c r="BY128" s="202"/>
      <c r="BZ128" s="202"/>
      <c r="CA128" s="202"/>
      <c r="CB128" s="202"/>
      <c r="CC128" s="202"/>
      <c r="CD128" s="202"/>
      <c r="CE128" s="202"/>
      <c r="CF128" s="202"/>
      <c r="CG128" s="202"/>
      <c r="CH128" s="202"/>
      <c r="CI128" s="202"/>
      <c r="CJ128" s="202"/>
      <c r="CK128" s="202"/>
      <c r="CL128" s="202"/>
      <c r="CM128" s="202"/>
      <c r="CN128" s="202"/>
      <c r="CO128" s="202"/>
      <c r="CP128" s="202"/>
      <c r="CQ128" s="202"/>
      <c r="CR128" s="202"/>
    </row>
    <row r="129" spans="1:96" ht="75" x14ac:dyDescent="0.2">
      <c r="A129" s="249">
        <v>21</v>
      </c>
      <c r="B129" s="276" t="s">
        <v>201</v>
      </c>
      <c r="C129" s="240" t="str">
        <f t="shared" ref="C129" si="110">VLOOKUP(B129,$CW$511:$CX$533,2,0)</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D129" s="240" t="str">
        <f>VLOOKUP(B129,FORMULAS!$A$30:$C$52,3,0)</f>
        <v>Jefe Oficina de Tecnologías de la Información y las Comunicaciones</v>
      </c>
      <c r="E129" s="252" t="s">
        <v>278</v>
      </c>
      <c r="F129" s="258" t="s">
        <v>475</v>
      </c>
      <c r="G129" s="258" t="s">
        <v>476</v>
      </c>
      <c r="H129" s="196" t="s">
        <v>477</v>
      </c>
      <c r="I129" s="258" t="s">
        <v>279</v>
      </c>
      <c r="J129" s="261">
        <v>1500</v>
      </c>
      <c r="K129" s="264" t="str">
        <f>+IF(L129=FORMULAS!$N$2,FORMULAS!$O$2,IF('208-PLA-Ft-78 Mapa Gestión'!L129:L134=FORMULAS!$N$3,FORMULAS!$O$3,IF('208-PLA-Ft-78 Mapa Gestión'!L129:L134=FORMULAS!$N$4,FORMULAS!$O$4,IF('208-PLA-Ft-78 Mapa Gestión'!L129:L134=FORMULAS!$N$5,FORMULAS!$O$5,IF('208-PLA-Ft-78 Mapa Gestión'!L129:L134=FORMULAS!$N$6,FORMULAS!$O$6)))))</f>
        <v>Alta</v>
      </c>
      <c r="L129" s="267">
        <f>+IF(J129&lt;=FORMULAS!$M$2,FORMULAS!$N$2,IF('208-PLA-Ft-78 Mapa Gestión'!J129&lt;=FORMULAS!$M$3,FORMULAS!$N$3,IF('208-PLA-Ft-78 Mapa Gestión'!J129&lt;=FORMULAS!$M$4,FORMULAS!$N$4,IF('208-PLA-Ft-78 Mapa Gestión'!J129&lt;=FORMULAS!$M$5,FORMULAS!$N$5,FORMULAS!$N$6))))</f>
        <v>0.8</v>
      </c>
      <c r="M129" s="270" t="s">
        <v>282</v>
      </c>
      <c r="N129" s="264" t="str">
        <f>+IF(M129=FORMULAS!$H$2,FORMULAS!$I$2,IF('208-PLA-Ft-78 Mapa Gestión'!M129:M134=FORMULAS!$H$3,FORMULAS!$I$3,IF('208-PLA-Ft-78 Mapa Gestión'!M129:M134=FORMULAS!$H$4,FORMULAS!$I$4,IF('208-PLA-Ft-78 Mapa Gestión'!M129:M134=FORMULAS!$H$5,FORMULAS!$I$5,IF('208-PLA-Ft-78 Mapa Gestión'!M129:M134=FORMULAS!$H$6,FORMULAS!$I$6,IF('208-PLA-Ft-78 Mapa Gestión'!M129:M134=FORMULAS!$H$7,FORMULAS!$I$7,IF('208-PLA-Ft-78 Mapa Gestión'!M129:M134=FORMULAS!$H$8,FORMULAS!$I$8,IF('208-PLA-Ft-78 Mapa Gestión'!M129:M134=FORMULAS!$H$9,FORMULAS!$I$9,IF('208-PLA-Ft-78 Mapa Gestión'!M129:M134=FORMULAS!$H$10,FORMULAS!$I$10,IF('208-PLA-Ft-78 Mapa Gestión'!M129:M134=FORMULAS!$H$11,FORMULAS!$I$11))))))))))</f>
        <v>Mayor</v>
      </c>
      <c r="O129" s="211">
        <f>VLOOKUP(N129,FORMULAS!$I$1:$J$6,2,0)</f>
        <v>0.8</v>
      </c>
      <c r="P129" s="211" t="str">
        <f t="shared" ref="P129" si="111">CONCATENATE(N129,K129)</f>
        <v>MayorAlta</v>
      </c>
      <c r="Q129" s="214" t="str">
        <f>VLOOKUP(P129,FORMULAS!$K$17:$L$42,2,0)</f>
        <v>Alto</v>
      </c>
      <c r="R129" s="65">
        <v>1</v>
      </c>
      <c r="S129" s="131" t="s">
        <v>575</v>
      </c>
      <c r="T129" s="65" t="str">
        <f>VLOOKUP(U129,FORMULAS!$A$15:$B$18,2,0)</f>
        <v>Probabilidad</v>
      </c>
      <c r="U129" s="66" t="s">
        <v>13</v>
      </c>
      <c r="V129" s="67">
        <f>+IF(U129='Tabla Valoración controles'!$D$4,'Tabla Valoración controles'!$F$4,IF('208-PLA-Ft-78 Mapa Gestión'!U129='Tabla Valoración controles'!$D$5,'Tabla Valoración controles'!$F$5,IF(U129=FORMULAS!$A$10,0,'Tabla Valoración controles'!$F$6)))</f>
        <v>0.25</v>
      </c>
      <c r="W129" s="66" t="s">
        <v>8</v>
      </c>
      <c r="X129" s="68">
        <f>+IF(W129='Tabla Valoración controles'!$D$7,'Tabla Valoración controles'!$F$7,IF(U129=FORMULAS!$A$10,0,'Tabla Valoración controles'!$F$8))</f>
        <v>0.15</v>
      </c>
      <c r="Y129" s="66" t="s">
        <v>19</v>
      </c>
      <c r="Z129" s="67">
        <f>+IF(Y129='Tabla Valoración controles'!$D$9,'Tabla Valoración controles'!$F$9,IF(U129=FORMULAS!$A$10,0,'Tabla Valoración controles'!$F$10))</f>
        <v>0</v>
      </c>
      <c r="AA129" s="66" t="s">
        <v>21</v>
      </c>
      <c r="AB129" s="67">
        <f>+IF(AA129='Tabla Valoración controles'!$D$9,'Tabla Valoración controles'!$F$9,IF(W129=FORMULAS!$A$10,0,'Tabla Valoración controles'!$F$10))</f>
        <v>0</v>
      </c>
      <c r="AC129" s="66" t="s">
        <v>103</v>
      </c>
      <c r="AD129" s="67">
        <f>+IF(AC129='Tabla Valoración controles'!$D$13,'Tabla Valoración controles'!$F$13,'Tabla Valoración controles'!$F$14)</f>
        <v>0</v>
      </c>
      <c r="AE129" s="123"/>
      <c r="AF129" s="69"/>
      <c r="AG129" s="68"/>
      <c r="AH129" s="69"/>
      <c r="AI129" s="68"/>
      <c r="AJ129" s="70"/>
      <c r="AK129" s="66"/>
      <c r="AL129" s="71"/>
      <c r="AM129" s="74"/>
      <c r="AN129" s="72"/>
      <c r="AO129" s="72"/>
      <c r="AP129" s="72"/>
      <c r="AQ129" s="72"/>
      <c r="AR129" s="72"/>
      <c r="AS129" s="72"/>
      <c r="AT129" s="72"/>
      <c r="AU129" s="72"/>
      <c r="AV129" s="72"/>
      <c r="AW129" s="72"/>
      <c r="AX129" s="72"/>
      <c r="AY129" s="72"/>
      <c r="AZ129" s="72"/>
      <c r="BA129" s="72"/>
      <c r="BB129" s="72"/>
      <c r="BC129" s="121">
        <f t="shared" si="74"/>
        <v>0.4</v>
      </c>
      <c r="BD129" s="121">
        <f>+IF(T129=FORMULAS!$A$8,'208-PLA-Ft-78 Mapa Gestión'!BC129*'208-PLA-Ft-78 Mapa Gestión'!L129:L134,'208-PLA-Ft-78 Mapa Gestión'!BC129*'208-PLA-Ft-78 Mapa Gestión'!O129:O134)</f>
        <v>0.32000000000000006</v>
      </c>
      <c r="BE129" s="121">
        <f>+IF(T129=FORMULAS!$A$8,'208-PLA-Ft-78 Mapa Gestión'!L129:L134-'208-PLA-Ft-78 Mapa Gestión'!BD129,0)</f>
        <v>0.48</v>
      </c>
      <c r="BF129" s="219">
        <f t="shared" ref="BF129" si="112">+BE134</f>
        <v>0.48</v>
      </c>
      <c r="BG129" s="219" t="str">
        <f>+IF(BF129&lt;=FORMULAS!$N$2,FORMULAS!$O$2,IF(BF129&lt;=FORMULAS!$N$3,FORMULAS!$O$3,IF(BF129&lt;=FORMULAS!$N$4,FORMULAS!$O$4,IF(BF129&lt;=FORMULAS!$N$5,FORMULAS!$O$5,FORMULAS!O126))))</f>
        <v>Media</v>
      </c>
      <c r="BH129" s="219" t="str">
        <f>+IF(T129=FORMULAS!$A$9,BE134,'208-PLA-Ft-78 Mapa Gestión'!N129:N134)</f>
        <v>Mayor</v>
      </c>
      <c r="BI129" s="219">
        <f>+IF(T129=FORMULAS!B129,'208-PLA-Ft-78 Mapa Gestión'!BE134,'208-PLA-Ft-78 Mapa Gestión'!O129:O134)</f>
        <v>0.8</v>
      </c>
      <c r="BJ129" s="227" t="str">
        <f t="shared" ref="BJ129" si="113">CONCATENATE(BH129,BG129)</f>
        <v>MayorMedia</v>
      </c>
      <c r="BK129" s="243" t="str">
        <f>VLOOKUP(BJ129,FORMULAS!$K$17:$L$42,2,0)</f>
        <v>Alto</v>
      </c>
      <c r="BL129" s="194" t="s">
        <v>170</v>
      </c>
      <c r="BM129" s="188" t="s">
        <v>580</v>
      </c>
      <c r="BN129" s="188" t="s">
        <v>577</v>
      </c>
      <c r="BO129" s="203">
        <v>44621</v>
      </c>
      <c r="BP129" s="203">
        <v>44926</v>
      </c>
      <c r="BQ129" s="188" t="s">
        <v>581</v>
      </c>
      <c r="BR129" s="188" t="s">
        <v>582</v>
      </c>
      <c r="BS129" s="194" t="s">
        <v>253</v>
      </c>
      <c r="BT129" s="194"/>
      <c r="BU129" s="194"/>
      <c r="BV129" s="194"/>
      <c r="BW129" s="194"/>
      <c r="BX129" s="194"/>
      <c r="BY129" s="194"/>
      <c r="BZ129" s="194"/>
      <c r="CA129" s="194"/>
      <c r="CB129" s="194"/>
      <c r="CC129" s="194"/>
      <c r="CD129" s="194"/>
      <c r="CE129" s="194"/>
      <c r="CF129" s="194"/>
      <c r="CG129" s="194"/>
      <c r="CH129" s="194"/>
      <c r="CI129" s="194"/>
      <c r="CJ129" s="194"/>
      <c r="CK129" s="194"/>
      <c r="CL129" s="194"/>
      <c r="CM129" s="194"/>
      <c r="CN129" s="194"/>
      <c r="CO129" s="194"/>
      <c r="CP129" s="194"/>
      <c r="CQ129" s="194"/>
      <c r="CR129" s="194"/>
    </row>
    <row r="130" spans="1:96" ht="17.25" customHeight="1" x14ac:dyDescent="0.2">
      <c r="A130" s="250"/>
      <c r="B130" s="277"/>
      <c r="C130" s="241"/>
      <c r="D130" s="241"/>
      <c r="E130" s="253"/>
      <c r="F130" s="259"/>
      <c r="G130" s="259"/>
      <c r="H130" s="197"/>
      <c r="I130" s="259"/>
      <c r="J130" s="262"/>
      <c r="K130" s="265"/>
      <c r="L130" s="268"/>
      <c r="M130" s="271"/>
      <c r="N130" s="265"/>
      <c r="O130" s="212"/>
      <c r="P130" s="212"/>
      <c r="Q130" s="215"/>
      <c r="R130" s="65"/>
      <c r="S130" s="51"/>
      <c r="T130" s="65">
        <f>VLOOKUP(U130,FORMULAS!$A$15:$B$18,2,0)</f>
        <v>0</v>
      </c>
      <c r="U130" s="66" t="s">
        <v>163</v>
      </c>
      <c r="V130" s="67">
        <f>+IF(U130='Tabla Valoración controles'!$D$4,'Tabla Valoración controles'!$F$4,IF('208-PLA-Ft-78 Mapa Gestión'!U130='Tabla Valoración controles'!$D$5,'Tabla Valoración controles'!$F$5,IF(U130=FORMULAS!$A$10,0,'Tabla Valoración controles'!$F$6)))</f>
        <v>0</v>
      </c>
      <c r="W130" s="66"/>
      <c r="X130" s="68">
        <f>+IF(W130='Tabla Valoración controles'!$D$7,'Tabla Valoración controles'!$F$7,IF(U130=FORMULAS!$A$10,0,'Tabla Valoración controles'!$F$8))</f>
        <v>0</v>
      </c>
      <c r="Y130" s="66"/>
      <c r="Z130" s="67">
        <f>+IF(Y130='Tabla Valoración controles'!$D$9,'Tabla Valoración controles'!$F$9,IF(U130=FORMULAS!$A$10,0,'Tabla Valoración controles'!$F$10))</f>
        <v>0</v>
      </c>
      <c r="AA130" s="66"/>
      <c r="AB130" s="67">
        <f>+IF(AA130='Tabla Valoración controles'!$D$9,'Tabla Valoración controles'!$F$9,IF(W130=FORMULAS!$A$10,0,'Tabla Valoración controles'!$F$10))</f>
        <v>0</v>
      </c>
      <c r="AC130" s="66"/>
      <c r="AD130" s="67">
        <f>+IF(AC130='Tabla Valoración controles'!$D$13,'Tabla Valoración controles'!$F$13,'Tabla Valoración controles'!$F$14)</f>
        <v>0</v>
      </c>
      <c r="AE130" s="123"/>
      <c r="AF130" s="69"/>
      <c r="AG130" s="68"/>
      <c r="AH130" s="69"/>
      <c r="AI130" s="68"/>
      <c r="AJ130" s="70"/>
      <c r="AK130" s="66"/>
      <c r="AL130" s="71"/>
      <c r="AM130" s="74"/>
      <c r="AN130" s="72"/>
      <c r="AO130" s="72"/>
      <c r="AP130" s="72"/>
      <c r="AQ130" s="72"/>
      <c r="AR130" s="72"/>
      <c r="AS130" s="72"/>
      <c r="AT130" s="72"/>
      <c r="AU130" s="72"/>
      <c r="AV130" s="72"/>
      <c r="AW130" s="72"/>
      <c r="AX130" s="72"/>
      <c r="AY130" s="72"/>
      <c r="AZ130" s="72"/>
      <c r="BA130" s="72"/>
      <c r="BB130" s="72"/>
      <c r="BC130" s="121">
        <f t="shared" si="74"/>
        <v>0</v>
      </c>
      <c r="BD130" s="121">
        <f t="shared" ref="BD130" si="114">+BC130*BE129</f>
        <v>0</v>
      </c>
      <c r="BE130" s="121">
        <f t="shared" ref="BE130" si="115">+BE129-BD130</f>
        <v>0.48</v>
      </c>
      <c r="BF130" s="220"/>
      <c r="BG130" s="220"/>
      <c r="BH130" s="220"/>
      <c r="BI130" s="220"/>
      <c r="BJ130" s="227"/>
      <c r="BK130" s="244"/>
      <c r="BL130" s="195"/>
      <c r="BM130" s="189"/>
      <c r="BN130" s="189"/>
      <c r="BO130" s="189"/>
      <c r="BP130" s="189"/>
      <c r="BQ130" s="189"/>
      <c r="BR130" s="189"/>
      <c r="BS130" s="195"/>
      <c r="BT130" s="195"/>
      <c r="BU130" s="195"/>
      <c r="BV130" s="195"/>
      <c r="BW130" s="195"/>
      <c r="BX130" s="195"/>
      <c r="BY130" s="195"/>
      <c r="BZ130" s="195"/>
      <c r="CA130" s="195"/>
      <c r="CB130" s="195"/>
      <c r="CC130" s="195"/>
      <c r="CD130" s="195"/>
      <c r="CE130" s="195"/>
      <c r="CF130" s="195"/>
      <c r="CG130" s="195"/>
      <c r="CH130" s="195"/>
      <c r="CI130" s="195"/>
      <c r="CJ130" s="195"/>
      <c r="CK130" s="195"/>
      <c r="CL130" s="195"/>
      <c r="CM130" s="195"/>
      <c r="CN130" s="195"/>
      <c r="CO130" s="195"/>
      <c r="CP130" s="195"/>
      <c r="CQ130" s="195"/>
      <c r="CR130" s="195"/>
    </row>
    <row r="131" spans="1:96" ht="17.25" customHeight="1" x14ac:dyDescent="0.2">
      <c r="A131" s="250"/>
      <c r="B131" s="277"/>
      <c r="C131" s="241"/>
      <c r="D131" s="241"/>
      <c r="E131" s="253"/>
      <c r="F131" s="259"/>
      <c r="G131" s="259"/>
      <c r="H131" s="197"/>
      <c r="I131" s="259"/>
      <c r="J131" s="262"/>
      <c r="K131" s="265"/>
      <c r="L131" s="268"/>
      <c r="M131" s="271"/>
      <c r="N131" s="265"/>
      <c r="O131" s="212"/>
      <c r="P131" s="212"/>
      <c r="Q131" s="215"/>
      <c r="R131" s="65"/>
      <c r="S131" s="51"/>
      <c r="T131" s="65">
        <f>VLOOKUP(U131,FORMULAS!$A$15:$B$18,2,0)</f>
        <v>0</v>
      </c>
      <c r="U131" s="66" t="s">
        <v>163</v>
      </c>
      <c r="V131" s="67">
        <f>+IF(U131='Tabla Valoración controles'!$D$4,'Tabla Valoración controles'!$F$4,IF('208-PLA-Ft-78 Mapa Gestión'!U131='Tabla Valoración controles'!$D$5,'Tabla Valoración controles'!$F$5,IF(U131=FORMULAS!$A$10,0,'Tabla Valoración controles'!$F$6)))</f>
        <v>0</v>
      </c>
      <c r="W131" s="66"/>
      <c r="X131" s="68">
        <f>+IF(W131='Tabla Valoración controles'!$D$7,'Tabla Valoración controles'!$F$7,IF(U131=FORMULAS!$A$10,0,'Tabla Valoración controles'!$F$8))</f>
        <v>0</v>
      </c>
      <c r="Y131" s="66"/>
      <c r="Z131" s="67">
        <f>+IF(Y131='Tabla Valoración controles'!$D$9,'Tabla Valoración controles'!$F$9,IF(U131=FORMULAS!$A$10,0,'Tabla Valoración controles'!$F$10))</f>
        <v>0</v>
      </c>
      <c r="AA131" s="66"/>
      <c r="AB131" s="67">
        <f>+IF(AA131='Tabla Valoración controles'!$D$9,'Tabla Valoración controles'!$F$9,IF(W131=FORMULAS!$A$10,0,'Tabla Valoración controles'!$F$10))</f>
        <v>0</v>
      </c>
      <c r="AC131" s="66"/>
      <c r="AD131" s="67">
        <f>+IF(AC131='Tabla Valoración controles'!$D$13,'Tabla Valoración controles'!$F$13,'Tabla Valoración controles'!$F$14)</f>
        <v>0</v>
      </c>
      <c r="AE131" s="123"/>
      <c r="AF131" s="69"/>
      <c r="AG131" s="68"/>
      <c r="AH131" s="69"/>
      <c r="AI131" s="68"/>
      <c r="AJ131" s="70"/>
      <c r="AK131" s="66"/>
      <c r="AL131" s="71"/>
      <c r="AM131" s="74"/>
      <c r="AN131" s="72"/>
      <c r="AO131" s="72"/>
      <c r="AP131" s="72"/>
      <c r="AQ131" s="72"/>
      <c r="AR131" s="72"/>
      <c r="AS131" s="72"/>
      <c r="AT131" s="72"/>
      <c r="AU131" s="72"/>
      <c r="AV131" s="72"/>
      <c r="AW131" s="72"/>
      <c r="AX131" s="72"/>
      <c r="AY131" s="72"/>
      <c r="AZ131" s="72"/>
      <c r="BA131" s="72"/>
      <c r="BB131" s="72"/>
      <c r="BC131" s="121">
        <f t="shared" si="74"/>
        <v>0</v>
      </c>
      <c r="BD131" s="121">
        <f t="shared" ref="BD131:BD134" si="116">+BD130*BC131</f>
        <v>0</v>
      </c>
      <c r="BE131" s="121">
        <f t="shared" si="70"/>
        <v>0.48</v>
      </c>
      <c r="BF131" s="220"/>
      <c r="BG131" s="220"/>
      <c r="BH131" s="220"/>
      <c r="BI131" s="220"/>
      <c r="BJ131" s="227"/>
      <c r="BK131" s="244"/>
      <c r="BL131" s="195"/>
      <c r="BM131" s="189"/>
      <c r="BN131" s="189"/>
      <c r="BO131" s="189"/>
      <c r="BP131" s="189"/>
      <c r="BQ131" s="189"/>
      <c r="BR131" s="189"/>
      <c r="BS131" s="195"/>
      <c r="BT131" s="195"/>
      <c r="BU131" s="195"/>
      <c r="BV131" s="195"/>
      <c r="BW131" s="195"/>
      <c r="BX131" s="195"/>
      <c r="BY131" s="195"/>
      <c r="BZ131" s="195"/>
      <c r="CA131" s="195"/>
      <c r="CB131" s="195"/>
      <c r="CC131" s="195"/>
      <c r="CD131" s="195"/>
      <c r="CE131" s="195"/>
      <c r="CF131" s="195"/>
      <c r="CG131" s="195"/>
      <c r="CH131" s="195"/>
      <c r="CI131" s="195"/>
      <c r="CJ131" s="195"/>
      <c r="CK131" s="195"/>
      <c r="CL131" s="195"/>
      <c r="CM131" s="195"/>
      <c r="CN131" s="195"/>
      <c r="CO131" s="195"/>
      <c r="CP131" s="195"/>
      <c r="CQ131" s="195"/>
      <c r="CR131" s="195"/>
    </row>
    <row r="132" spans="1:96" ht="17.25" customHeight="1" x14ac:dyDescent="0.2">
      <c r="A132" s="250"/>
      <c r="B132" s="277"/>
      <c r="C132" s="241"/>
      <c r="D132" s="241"/>
      <c r="E132" s="253"/>
      <c r="F132" s="259"/>
      <c r="G132" s="259"/>
      <c r="H132" s="197"/>
      <c r="I132" s="259"/>
      <c r="J132" s="262"/>
      <c r="K132" s="265"/>
      <c r="L132" s="268"/>
      <c r="M132" s="271"/>
      <c r="N132" s="265"/>
      <c r="O132" s="212"/>
      <c r="P132" s="212"/>
      <c r="Q132" s="215"/>
      <c r="R132" s="65"/>
      <c r="S132" s="51"/>
      <c r="T132" s="65">
        <f>VLOOKUP(U132,FORMULAS!$A$15:$B$18,2,0)</f>
        <v>0</v>
      </c>
      <c r="U132" s="66" t="s">
        <v>163</v>
      </c>
      <c r="V132" s="67">
        <f>+IF(U132='Tabla Valoración controles'!$D$4,'Tabla Valoración controles'!$F$4,IF('208-PLA-Ft-78 Mapa Gestión'!U132='Tabla Valoración controles'!$D$5,'Tabla Valoración controles'!$F$5,IF(U132=FORMULAS!$A$10,0,'Tabla Valoración controles'!$F$6)))</f>
        <v>0</v>
      </c>
      <c r="W132" s="66"/>
      <c r="X132" s="68">
        <f>+IF(W132='Tabla Valoración controles'!$D$7,'Tabla Valoración controles'!$F$7,IF(U132=FORMULAS!$A$10,0,'Tabla Valoración controles'!$F$8))</f>
        <v>0</v>
      </c>
      <c r="Y132" s="66"/>
      <c r="Z132" s="67">
        <f>+IF(Y132='Tabla Valoración controles'!$D$9,'Tabla Valoración controles'!$F$9,IF(U132=FORMULAS!$A$10,0,'Tabla Valoración controles'!$F$10))</f>
        <v>0</v>
      </c>
      <c r="AA132" s="66"/>
      <c r="AB132" s="67">
        <f>+IF(AA132='Tabla Valoración controles'!$D$9,'Tabla Valoración controles'!$F$9,IF(W132=FORMULAS!$A$10,0,'Tabla Valoración controles'!$F$10))</f>
        <v>0</v>
      </c>
      <c r="AC132" s="66"/>
      <c r="AD132" s="67">
        <f>+IF(AC132='Tabla Valoración controles'!$D$13,'Tabla Valoración controles'!$F$13,'Tabla Valoración controles'!$F$14)</f>
        <v>0</v>
      </c>
      <c r="AE132" s="123"/>
      <c r="AF132" s="69"/>
      <c r="AG132" s="68"/>
      <c r="AH132" s="69"/>
      <c r="AI132" s="68"/>
      <c r="AJ132" s="70"/>
      <c r="AK132" s="66"/>
      <c r="AL132" s="71"/>
      <c r="AM132" s="74"/>
      <c r="AN132" s="72"/>
      <c r="AO132" s="72"/>
      <c r="AP132" s="72"/>
      <c r="AQ132" s="72"/>
      <c r="AR132" s="72"/>
      <c r="AS132" s="72"/>
      <c r="AT132" s="72"/>
      <c r="AU132" s="72"/>
      <c r="AV132" s="72"/>
      <c r="AW132" s="72"/>
      <c r="AX132" s="72"/>
      <c r="AY132" s="72"/>
      <c r="AZ132" s="72"/>
      <c r="BA132" s="72"/>
      <c r="BB132" s="72"/>
      <c r="BC132" s="121">
        <f t="shared" si="74"/>
        <v>0</v>
      </c>
      <c r="BD132" s="121">
        <f t="shared" si="116"/>
        <v>0</v>
      </c>
      <c r="BE132" s="121">
        <f t="shared" si="70"/>
        <v>0.48</v>
      </c>
      <c r="BF132" s="220"/>
      <c r="BG132" s="220"/>
      <c r="BH132" s="220"/>
      <c r="BI132" s="220"/>
      <c r="BJ132" s="227"/>
      <c r="BK132" s="244"/>
      <c r="BL132" s="195"/>
      <c r="BM132" s="189"/>
      <c r="BN132" s="189"/>
      <c r="BO132" s="189"/>
      <c r="BP132" s="189"/>
      <c r="BQ132" s="189"/>
      <c r="BR132" s="189"/>
      <c r="BS132" s="195"/>
      <c r="BT132" s="195"/>
      <c r="BU132" s="195"/>
      <c r="BV132" s="195"/>
      <c r="BW132" s="195"/>
      <c r="BX132" s="195"/>
      <c r="BY132" s="195"/>
      <c r="BZ132" s="195"/>
      <c r="CA132" s="195"/>
      <c r="CB132" s="195"/>
      <c r="CC132" s="195"/>
      <c r="CD132" s="195"/>
      <c r="CE132" s="195"/>
      <c r="CF132" s="195"/>
      <c r="CG132" s="195"/>
      <c r="CH132" s="195"/>
      <c r="CI132" s="195"/>
      <c r="CJ132" s="195"/>
      <c r="CK132" s="195"/>
      <c r="CL132" s="195"/>
      <c r="CM132" s="195"/>
      <c r="CN132" s="195"/>
      <c r="CO132" s="195"/>
      <c r="CP132" s="195"/>
      <c r="CQ132" s="195"/>
      <c r="CR132" s="195"/>
    </row>
    <row r="133" spans="1:96" ht="17.25" customHeight="1" x14ac:dyDescent="0.2">
      <c r="A133" s="250"/>
      <c r="B133" s="277"/>
      <c r="C133" s="241"/>
      <c r="D133" s="241"/>
      <c r="E133" s="253"/>
      <c r="F133" s="259"/>
      <c r="G133" s="259"/>
      <c r="H133" s="197"/>
      <c r="I133" s="259"/>
      <c r="J133" s="262"/>
      <c r="K133" s="265"/>
      <c r="L133" s="268"/>
      <c r="M133" s="271"/>
      <c r="N133" s="265"/>
      <c r="O133" s="212"/>
      <c r="P133" s="212"/>
      <c r="Q133" s="215"/>
      <c r="R133" s="65"/>
      <c r="S133" s="51"/>
      <c r="T133" s="65">
        <f>VLOOKUP(U133,FORMULAS!$A$15:$B$18,2,0)</f>
        <v>0</v>
      </c>
      <c r="U133" s="66" t="s">
        <v>163</v>
      </c>
      <c r="V133" s="67">
        <f>+IF(U133='Tabla Valoración controles'!$D$4,'Tabla Valoración controles'!$F$4,IF('208-PLA-Ft-78 Mapa Gestión'!U133='Tabla Valoración controles'!$D$5,'Tabla Valoración controles'!$F$5,IF(U133=FORMULAS!$A$10,0,'Tabla Valoración controles'!$F$6)))</f>
        <v>0</v>
      </c>
      <c r="W133" s="66"/>
      <c r="X133" s="68">
        <f>+IF(W133='Tabla Valoración controles'!$D$7,'Tabla Valoración controles'!$F$7,IF(U133=FORMULAS!$A$10,0,'Tabla Valoración controles'!$F$8))</f>
        <v>0</v>
      </c>
      <c r="Y133" s="66"/>
      <c r="Z133" s="67">
        <f>+IF(Y133='Tabla Valoración controles'!$D$9,'Tabla Valoración controles'!$F$9,IF(U133=FORMULAS!$A$10,0,'Tabla Valoración controles'!$F$10))</f>
        <v>0</v>
      </c>
      <c r="AA133" s="66"/>
      <c r="AB133" s="67">
        <f>+IF(AA133='Tabla Valoración controles'!$D$9,'Tabla Valoración controles'!$F$9,IF(W133=FORMULAS!$A$10,0,'Tabla Valoración controles'!$F$10))</f>
        <v>0</v>
      </c>
      <c r="AC133" s="66"/>
      <c r="AD133" s="67">
        <f>+IF(AC133='Tabla Valoración controles'!$D$13,'Tabla Valoración controles'!$F$13,'Tabla Valoración controles'!$F$14)</f>
        <v>0</v>
      </c>
      <c r="AE133" s="123"/>
      <c r="AF133" s="69"/>
      <c r="AG133" s="68"/>
      <c r="AH133" s="69"/>
      <c r="AI133" s="68"/>
      <c r="AJ133" s="70"/>
      <c r="AK133" s="66"/>
      <c r="AL133" s="71"/>
      <c r="AM133" s="74"/>
      <c r="AN133" s="72"/>
      <c r="AO133" s="72"/>
      <c r="AP133" s="72"/>
      <c r="AQ133" s="72"/>
      <c r="AR133" s="72"/>
      <c r="AS133" s="72"/>
      <c r="AT133" s="72"/>
      <c r="AU133" s="72"/>
      <c r="AV133" s="72"/>
      <c r="AW133" s="72"/>
      <c r="AX133" s="72"/>
      <c r="AY133" s="72"/>
      <c r="AZ133" s="72"/>
      <c r="BA133" s="72"/>
      <c r="BB133" s="72"/>
      <c r="BC133" s="121">
        <f t="shared" si="74"/>
        <v>0</v>
      </c>
      <c r="BD133" s="121">
        <f t="shared" si="116"/>
        <v>0</v>
      </c>
      <c r="BE133" s="121">
        <f t="shared" si="70"/>
        <v>0.48</v>
      </c>
      <c r="BF133" s="220"/>
      <c r="BG133" s="220"/>
      <c r="BH133" s="220"/>
      <c r="BI133" s="220"/>
      <c r="BJ133" s="227"/>
      <c r="BK133" s="244"/>
      <c r="BL133" s="195"/>
      <c r="BM133" s="189"/>
      <c r="BN133" s="189"/>
      <c r="BO133" s="189"/>
      <c r="BP133" s="189"/>
      <c r="BQ133" s="189"/>
      <c r="BR133" s="189"/>
      <c r="BS133" s="195"/>
      <c r="BT133" s="195"/>
      <c r="BU133" s="195"/>
      <c r="BV133" s="195"/>
      <c r="BW133" s="195"/>
      <c r="BX133" s="195"/>
      <c r="BY133" s="195"/>
      <c r="BZ133" s="195"/>
      <c r="CA133" s="195"/>
      <c r="CB133" s="195"/>
      <c r="CC133" s="195"/>
      <c r="CD133" s="195"/>
      <c r="CE133" s="195"/>
      <c r="CF133" s="195"/>
      <c r="CG133" s="195"/>
      <c r="CH133" s="195"/>
      <c r="CI133" s="195"/>
      <c r="CJ133" s="195"/>
      <c r="CK133" s="195"/>
      <c r="CL133" s="195"/>
      <c r="CM133" s="195"/>
      <c r="CN133" s="195"/>
      <c r="CO133" s="195"/>
      <c r="CP133" s="195"/>
      <c r="CQ133" s="195"/>
      <c r="CR133" s="195"/>
    </row>
    <row r="134" spans="1:96" ht="17.25" customHeight="1" x14ac:dyDescent="0.2">
      <c r="A134" s="251"/>
      <c r="B134" s="278"/>
      <c r="C134" s="242"/>
      <c r="D134" s="242"/>
      <c r="E134" s="254"/>
      <c r="F134" s="260"/>
      <c r="G134" s="260"/>
      <c r="H134" s="198"/>
      <c r="I134" s="260"/>
      <c r="J134" s="263"/>
      <c r="K134" s="266"/>
      <c r="L134" s="269"/>
      <c r="M134" s="272"/>
      <c r="N134" s="266"/>
      <c r="O134" s="213"/>
      <c r="P134" s="213"/>
      <c r="Q134" s="216"/>
      <c r="R134" s="65"/>
      <c r="S134" s="51"/>
      <c r="T134" s="65">
        <f>VLOOKUP(U134,FORMULAS!$A$15:$B$18,2,0)</f>
        <v>0</v>
      </c>
      <c r="U134" s="66" t="s">
        <v>163</v>
      </c>
      <c r="V134" s="67">
        <f>+IF(U134='Tabla Valoración controles'!$D$4,'Tabla Valoración controles'!$F$4,IF('208-PLA-Ft-78 Mapa Gestión'!U134='Tabla Valoración controles'!$D$5,'Tabla Valoración controles'!$F$5,IF(U134=FORMULAS!$A$10,0,'Tabla Valoración controles'!$F$6)))</f>
        <v>0</v>
      </c>
      <c r="W134" s="66"/>
      <c r="X134" s="68">
        <f>+IF(W134='Tabla Valoración controles'!$D$7,'Tabla Valoración controles'!$F$7,IF(U134=FORMULAS!$A$10,0,'Tabla Valoración controles'!$F$8))</f>
        <v>0</v>
      </c>
      <c r="Y134" s="66"/>
      <c r="Z134" s="67">
        <f>+IF(Y134='Tabla Valoración controles'!$D$9,'Tabla Valoración controles'!$F$9,IF(U134=FORMULAS!$A$10,0,'Tabla Valoración controles'!$F$10))</f>
        <v>0</v>
      </c>
      <c r="AA134" s="66"/>
      <c r="AB134" s="67">
        <f>+IF(AA134='Tabla Valoración controles'!$D$9,'Tabla Valoración controles'!$F$9,IF(W134=FORMULAS!$A$10,0,'Tabla Valoración controles'!$F$10))</f>
        <v>0</v>
      </c>
      <c r="AC134" s="66"/>
      <c r="AD134" s="67">
        <f>+IF(AC134='Tabla Valoración controles'!$D$13,'Tabla Valoración controles'!$F$13,'Tabla Valoración controles'!$F$14)</f>
        <v>0</v>
      </c>
      <c r="AE134" s="123"/>
      <c r="AF134" s="69"/>
      <c r="AG134" s="68"/>
      <c r="AH134" s="69"/>
      <c r="AI134" s="68"/>
      <c r="AJ134" s="70"/>
      <c r="AK134" s="66"/>
      <c r="AL134" s="71"/>
      <c r="AM134" s="74"/>
      <c r="AN134" s="72"/>
      <c r="AO134" s="72"/>
      <c r="AP134" s="72"/>
      <c r="AQ134" s="72"/>
      <c r="AR134" s="72"/>
      <c r="AS134" s="72"/>
      <c r="AT134" s="72"/>
      <c r="AU134" s="72"/>
      <c r="AV134" s="72"/>
      <c r="AW134" s="72"/>
      <c r="AX134" s="72"/>
      <c r="AY134" s="72"/>
      <c r="AZ134" s="72"/>
      <c r="BA134" s="72"/>
      <c r="BB134" s="72"/>
      <c r="BC134" s="121">
        <f t="shared" si="74"/>
        <v>0</v>
      </c>
      <c r="BD134" s="121">
        <f t="shared" si="116"/>
        <v>0</v>
      </c>
      <c r="BE134" s="121">
        <f t="shared" si="70"/>
        <v>0.48</v>
      </c>
      <c r="BF134" s="220"/>
      <c r="BG134" s="220"/>
      <c r="BH134" s="220"/>
      <c r="BI134" s="220"/>
      <c r="BJ134" s="227"/>
      <c r="BK134" s="245"/>
      <c r="BL134" s="202"/>
      <c r="BM134" s="190"/>
      <c r="BN134" s="190"/>
      <c r="BO134" s="190"/>
      <c r="BP134" s="190"/>
      <c r="BQ134" s="190"/>
      <c r="BR134" s="190"/>
      <c r="BS134" s="202"/>
      <c r="BT134" s="202"/>
      <c r="BU134" s="202"/>
      <c r="BV134" s="202"/>
      <c r="BW134" s="202"/>
      <c r="BX134" s="202"/>
      <c r="BY134" s="202"/>
      <c r="BZ134" s="202"/>
      <c r="CA134" s="202"/>
      <c r="CB134" s="202"/>
      <c r="CC134" s="202"/>
      <c r="CD134" s="202"/>
      <c r="CE134" s="202"/>
      <c r="CF134" s="202"/>
      <c r="CG134" s="202"/>
      <c r="CH134" s="202"/>
      <c r="CI134" s="202"/>
      <c r="CJ134" s="202"/>
      <c r="CK134" s="202"/>
      <c r="CL134" s="202"/>
      <c r="CM134" s="202"/>
      <c r="CN134" s="202"/>
      <c r="CO134" s="202"/>
      <c r="CP134" s="202"/>
      <c r="CQ134" s="202"/>
      <c r="CR134" s="202"/>
    </row>
    <row r="135" spans="1:96" ht="89.25" x14ac:dyDescent="0.2">
      <c r="A135" s="249">
        <v>22</v>
      </c>
      <c r="B135" s="276" t="s">
        <v>192</v>
      </c>
      <c r="C135" s="240" t="str">
        <f t="shared" ref="C135" si="117">VLOOKUP(B135,$CW$511:$CX$533,2,0)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135" s="240" t="str">
        <f>VLOOKUP(B135,FORMULAS!$A$30:$C$52,3,0)</f>
        <v xml:space="preserve">Subdirector Administrativo </v>
      </c>
      <c r="E135" s="252" t="s">
        <v>115</v>
      </c>
      <c r="F135" s="273" t="s">
        <v>478</v>
      </c>
      <c r="G135" s="273" t="s">
        <v>479</v>
      </c>
      <c r="H135" s="273" t="s">
        <v>540</v>
      </c>
      <c r="I135" s="258" t="s">
        <v>279</v>
      </c>
      <c r="J135" s="261">
        <v>1600</v>
      </c>
      <c r="K135" s="264" t="str">
        <f>+IF(L135=FORMULAS!$N$2,FORMULAS!$O$2,IF('208-PLA-Ft-78 Mapa Gestión'!L135:L140=FORMULAS!$N$3,FORMULAS!$O$3,IF('208-PLA-Ft-78 Mapa Gestión'!L135:L140=FORMULAS!$N$4,FORMULAS!$O$4,IF('208-PLA-Ft-78 Mapa Gestión'!L135:L140=FORMULAS!$N$5,FORMULAS!$O$5,IF('208-PLA-Ft-78 Mapa Gestión'!L135:L140=FORMULAS!$N$6,FORMULAS!$O$6)))))</f>
        <v>Alta</v>
      </c>
      <c r="L135" s="267">
        <f>+IF(J135&lt;=FORMULAS!$M$2,FORMULAS!$N$2,IF('208-PLA-Ft-78 Mapa Gestión'!J135&lt;=FORMULAS!$M$3,FORMULAS!$N$3,IF('208-PLA-Ft-78 Mapa Gestión'!J135&lt;=FORMULAS!$M$4,FORMULAS!$N$4,IF('208-PLA-Ft-78 Mapa Gestión'!J135&lt;=FORMULAS!$M$5,FORMULAS!$N$5,FORMULAS!$N$6))))</f>
        <v>0.8</v>
      </c>
      <c r="M135" s="270" t="s">
        <v>281</v>
      </c>
      <c r="N135" s="264" t="str">
        <f>+IF(M135=FORMULAS!$H$2,FORMULAS!$I$2,IF('208-PLA-Ft-78 Mapa Gestión'!M135:M140=FORMULAS!$H$3,FORMULAS!$I$3,IF('208-PLA-Ft-78 Mapa Gestión'!M135:M140=FORMULAS!$H$4,FORMULAS!$I$4,IF('208-PLA-Ft-78 Mapa Gestión'!M135:M140=FORMULAS!$H$5,FORMULAS!$I$5,IF('208-PLA-Ft-78 Mapa Gestión'!M135:M140=FORMULAS!$H$6,FORMULAS!$I$6,IF('208-PLA-Ft-78 Mapa Gestión'!M135:M140=FORMULAS!$H$7,FORMULAS!$I$7,IF('208-PLA-Ft-78 Mapa Gestión'!M135:M140=FORMULAS!$H$8,FORMULAS!$I$8,IF('208-PLA-Ft-78 Mapa Gestión'!M135:M140=FORMULAS!$H$9,FORMULAS!$I$9,IF('208-PLA-Ft-78 Mapa Gestión'!M135:M140=FORMULAS!$H$10,FORMULAS!$I$10,IF('208-PLA-Ft-78 Mapa Gestión'!M135:M140=FORMULAS!$H$11,FORMULAS!$I$11))))))))))</f>
        <v>Menor</v>
      </c>
      <c r="O135" s="211">
        <f>VLOOKUP(N135,FORMULAS!$I$1:$J$6,2,0)</f>
        <v>0.4</v>
      </c>
      <c r="P135" s="211" t="str">
        <f t="shared" ref="P135" si="118">CONCATENATE(N135,K135)</f>
        <v>MenorAlta</v>
      </c>
      <c r="Q135" s="214" t="str">
        <f>VLOOKUP(P135,FORMULAS!$K$17:$L$42,2,0)</f>
        <v>Moderado</v>
      </c>
      <c r="R135" s="129">
        <v>1</v>
      </c>
      <c r="S135" s="157" t="s">
        <v>541</v>
      </c>
      <c r="T135" s="65" t="str">
        <f>VLOOKUP(U135,FORMULAS!$A$15:$B$18,2,0)</f>
        <v>Probabilidad</v>
      </c>
      <c r="U135" s="66" t="s">
        <v>14</v>
      </c>
      <c r="V135" s="67">
        <f>+IF(U135='Tabla Valoración controles'!$D$4,'Tabla Valoración controles'!$F$4,IF('208-PLA-Ft-78 Mapa Gestión'!U135='Tabla Valoración controles'!$D$5,'Tabla Valoración controles'!$F$5,IF(U135=FORMULAS!$A$10,0,'Tabla Valoración controles'!$F$6)))</f>
        <v>0.15</v>
      </c>
      <c r="W135" s="66" t="s">
        <v>8</v>
      </c>
      <c r="X135" s="68">
        <f>+IF(W135='Tabla Valoración controles'!$D$7,'Tabla Valoración controles'!$F$7,IF(U135=FORMULAS!$A$10,0,'Tabla Valoración controles'!$F$8))</f>
        <v>0.15</v>
      </c>
      <c r="Y135" s="66" t="s">
        <v>18</v>
      </c>
      <c r="Z135" s="67">
        <f>+IF(Y135='Tabla Valoración controles'!$D$9,'Tabla Valoración controles'!$F$9,IF(U135=FORMULAS!$A$10,0,'Tabla Valoración controles'!$F$10))</f>
        <v>0</v>
      </c>
      <c r="AA135" s="66" t="s">
        <v>21</v>
      </c>
      <c r="AB135" s="67">
        <f>+IF(AA135='Tabla Valoración controles'!$D$9,'Tabla Valoración controles'!$F$9,IF(W135=FORMULAS!$A$10,0,'Tabla Valoración controles'!$F$10))</f>
        <v>0</v>
      </c>
      <c r="AC135" s="66" t="s">
        <v>102</v>
      </c>
      <c r="AD135" s="67">
        <f>+IF(AC135='Tabla Valoración controles'!$D$13,'Tabla Valoración controles'!$F$13,'Tabla Valoración controles'!$F$14)</f>
        <v>0</v>
      </c>
      <c r="AE135" s="123"/>
      <c r="AF135" s="69"/>
      <c r="AG135" s="68"/>
      <c r="AH135" s="69"/>
      <c r="AI135" s="68"/>
      <c r="AJ135" s="70"/>
      <c r="AK135" s="66"/>
      <c r="AL135" s="71"/>
      <c r="AM135" s="74"/>
      <c r="AN135" s="72"/>
      <c r="AO135" s="72"/>
      <c r="AP135" s="72"/>
      <c r="AQ135" s="72"/>
      <c r="AR135" s="72"/>
      <c r="AS135" s="72"/>
      <c r="AT135" s="72"/>
      <c r="AU135" s="72"/>
      <c r="AV135" s="72"/>
      <c r="AW135" s="72"/>
      <c r="AX135" s="72"/>
      <c r="AY135" s="72"/>
      <c r="AZ135" s="72"/>
      <c r="BA135" s="72"/>
      <c r="BB135" s="72"/>
      <c r="BC135" s="121">
        <f t="shared" si="74"/>
        <v>0.3</v>
      </c>
      <c r="BD135" s="121">
        <f>+IF(T135=FORMULAS!$A$8,'208-PLA-Ft-78 Mapa Gestión'!BC135*'208-PLA-Ft-78 Mapa Gestión'!L135:L140,'208-PLA-Ft-78 Mapa Gestión'!BC135*'208-PLA-Ft-78 Mapa Gestión'!O135:O140)</f>
        <v>0.24</v>
      </c>
      <c r="BE135" s="121">
        <f>+IF(T135=FORMULAS!$A$8,'208-PLA-Ft-78 Mapa Gestión'!L135:L140-'208-PLA-Ft-78 Mapa Gestión'!BD135,0)</f>
        <v>0.56000000000000005</v>
      </c>
      <c r="BF135" s="219">
        <f t="shared" ref="BF135" si="119">+BE140</f>
        <v>0.39200000000000002</v>
      </c>
      <c r="BG135" s="219" t="str">
        <f>+IF(BF135&lt;=FORMULAS!$N$2,FORMULAS!$O$2,IF(BF135&lt;=FORMULAS!$N$3,FORMULAS!$O$3,IF(BF135&lt;=FORMULAS!$N$4,FORMULAS!$O$4,IF(BF135&lt;=FORMULAS!$N$5,FORMULAS!$O$5,FORMULAS!O132))))</f>
        <v>Baja</v>
      </c>
      <c r="BH135" s="219" t="str">
        <f>+IF(T135=FORMULAS!$A$9,BE140,'208-PLA-Ft-78 Mapa Gestión'!N135:N140)</f>
        <v>Menor</v>
      </c>
      <c r="BI135" s="219">
        <f>+IF(T135=FORMULAS!B135,'208-PLA-Ft-78 Mapa Gestión'!BE140,'208-PLA-Ft-78 Mapa Gestión'!O135:O140)</f>
        <v>0.4</v>
      </c>
      <c r="BJ135" s="227" t="str">
        <f t="shared" ref="BJ135" si="120">CONCATENATE(BH135,BG135)</f>
        <v>MenorBaja</v>
      </c>
      <c r="BK135" s="243" t="str">
        <f>VLOOKUP(BJ135,FORMULAS!$K$17:$L$42,2,0)</f>
        <v>Moderado</v>
      </c>
      <c r="BL135" s="194" t="s">
        <v>170</v>
      </c>
      <c r="BM135" s="134" t="s">
        <v>543</v>
      </c>
      <c r="BN135" s="134" t="s">
        <v>515</v>
      </c>
      <c r="BO135" s="142">
        <v>44562</v>
      </c>
      <c r="BP135" s="142">
        <v>44926</v>
      </c>
      <c r="BQ135" s="134" t="s">
        <v>544</v>
      </c>
      <c r="BR135" s="134" t="s">
        <v>661</v>
      </c>
      <c r="BS135" s="136" t="s">
        <v>253</v>
      </c>
      <c r="BT135" s="194"/>
      <c r="BU135" s="194"/>
      <c r="BV135" s="194"/>
      <c r="BW135" s="194"/>
      <c r="BX135" s="194"/>
      <c r="BY135" s="194"/>
      <c r="BZ135" s="194"/>
      <c r="CA135" s="194"/>
      <c r="CB135" s="194"/>
      <c r="CC135" s="194"/>
      <c r="CD135" s="194"/>
      <c r="CE135" s="194"/>
      <c r="CF135" s="194"/>
      <c r="CG135" s="194"/>
      <c r="CH135" s="194"/>
      <c r="CI135" s="194"/>
      <c r="CJ135" s="194"/>
      <c r="CK135" s="194"/>
      <c r="CL135" s="194"/>
      <c r="CM135" s="194"/>
      <c r="CN135" s="194"/>
      <c r="CO135" s="194"/>
      <c r="CP135" s="194"/>
      <c r="CQ135" s="194"/>
      <c r="CR135" s="194"/>
    </row>
    <row r="136" spans="1:96" ht="89.25" x14ac:dyDescent="0.2">
      <c r="A136" s="250"/>
      <c r="B136" s="277"/>
      <c r="C136" s="241"/>
      <c r="D136" s="241"/>
      <c r="E136" s="253"/>
      <c r="F136" s="274"/>
      <c r="G136" s="274"/>
      <c r="H136" s="274"/>
      <c r="I136" s="259"/>
      <c r="J136" s="262"/>
      <c r="K136" s="265"/>
      <c r="L136" s="268"/>
      <c r="M136" s="271"/>
      <c r="N136" s="265"/>
      <c r="O136" s="212"/>
      <c r="P136" s="212"/>
      <c r="Q136" s="215"/>
      <c r="R136" s="129">
        <v>2</v>
      </c>
      <c r="S136" s="157" t="s">
        <v>542</v>
      </c>
      <c r="T136" s="65" t="str">
        <f>VLOOKUP(U136,FORMULAS!$A$15:$B$18,2,0)</f>
        <v>Probabilidad</v>
      </c>
      <c r="U136" s="66" t="s">
        <v>14</v>
      </c>
      <c r="V136" s="67">
        <f>+IF(U136='Tabla Valoración controles'!$D$4,'Tabla Valoración controles'!$F$4,IF('208-PLA-Ft-78 Mapa Gestión'!U136='Tabla Valoración controles'!$D$5,'Tabla Valoración controles'!$F$5,IF(U136=FORMULAS!$A$10,0,'Tabla Valoración controles'!$F$6)))</f>
        <v>0.15</v>
      </c>
      <c r="W136" s="66" t="s">
        <v>8</v>
      </c>
      <c r="X136" s="68">
        <f>+IF(W136='Tabla Valoración controles'!$D$7,'Tabla Valoración controles'!$F$7,IF(U136=FORMULAS!$A$10,0,'Tabla Valoración controles'!$F$8))</f>
        <v>0.15</v>
      </c>
      <c r="Y136" s="66" t="s">
        <v>18</v>
      </c>
      <c r="Z136" s="67">
        <f>+IF(Y136='Tabla Valoración controles'!$D$9,'Tabla Valoración controles'!$F$9,IF(U136=FORMULAS!$A$10,0,'Tabla Valoración controles'!$F$10))</f>
        <v>0</v>
      </c>
      <c r="AA136" s="66" t="s">
        <v>21</v>
      </c>
      <c r="AB136" s="67">
        <f>+IF(AA136='Tabla Valoración controles'!$D$9,'Tabla Valoración controles'!$F$9,IF(W136=FORMULAS!$A$10,0,'Tabla Valoración controles'!$F$10))</f>
        <v>0</v>
      </c>
      <c r="AC136" s="66" t="s">
        <v>102</v>
      </c>
      <c r="AD136" s="67">
        <f>+IF(AC136='Tabla Valoración controles'!$D$13,'Tabla Valoración controles'!$F$13,'Tabla Valoración controles'!$F$14)</f>
        <v>0</v>
      </c>
      <c r="AE136" s="123"/>
      <c r="AF136" s="69"/>
      <c r="AG136" s="68"/>
      <c r="AH136" s="69"/>
      <c r="AI136" s="68"/>
      <c r="AJ136" s="70"/>
      <c r="AK136" s="66"/>
      <c r="AL136" s="71"/>
      <c r="AM136" s="74"/>
      <c r="AN136" s="72"/>
      <c r="AO136" s="72"/>
      <c r="AP136" s="72"/>
      <c r="AQ136" s="72"/>
      <c r="AR136" s="72"/>
      <c r="AS136" s="72"/>
      <c r="AT136" s="72"/>
      <c r="AU136" s="72"/>
      <c r="AV136" s="72"/>
      <c r="AW136" s="72"/>
      <c r="AX136" s="72"/>
      <c r="AY136" s="72"/>
      <c r="AZ136" s="72"/>
      <c r="BA136" s="72"/>
      <c r="BB136" s="72"/>
      <c r="BC136" s="121">
        <f t="shared" si="74"/>
        <v>0.3</v>
      </c>
      <c r="BD136" s="121">
        <f t="shared" ref="BD136" si="121">+BC136*BE135</f>
        <v>0.16800000000000001</v>
      </c>
      <c r="BE136" s="121">
        <f t="shared" ref="BE136" si="122">+BE135-BD136</f>
        <v>0.39200000000000002</v>
      </c>
      <c r="BF136" s="220"/>
      <c r="BG136" s="220"/>
      <c r="BH136" s="220"/>
      <c r="BI136" s="220"/>
      <c r="BJ136" s="227"/>
      <c r="BK136" s="244"/>
      <c r="BL136" s="195"/>
      <c r="BM136" s="137"/>
      <c r="BN136" s="137"/>
      <c r="BO136" s="137"/>
      <c r="BP136" s="137"/>
      <c r="BQ136" s="137"/>
      <c r="BR136" s="137"/>
      <c r="BS136" s="137"/>
      <c r="BT136" s="195"/>
      <c r="BU136" s="195"/>
      <c r="BV136" s="195"/>
      <c r="BW136" s="195"/>
      <c r="BX136" s="195"/>
      <c r="BY136" s="195"/>
      <c r="BZ136" s="195"/>
      <c r="CA136" s="195"/>
      <c r="CB136" s="195"/>
      <c r="CC136" s="195"/>
      <c r="CD136" s="195"/>
      <c r="CE136" s="195"/>
      <c r="CF136" s="195"/>
      <c r="CG136" s="195"/>
      <c r="CH136" s="195"/>
      <c r="CI136" s="195"/>
      <c r="CJ136" s="195"/>
      <c r="CK136" s="195"/>
      <c r="CL136" s="195"/>
      <c r="CM136" s="195"/>
      <c r="CN136" s="195"/>
      <c r="CO136" s="195"/>
      <c r="CP136" s="195"/>
      <c r="CQ136" s="195"/>
      <c r="CR136" s="195"/>
    </row>
    <row r="137" spans="1:96" ht="17.25" customHeight="1" x14ac:dyDescent="0.2">
      <c r="A137" s="250"/>
      <c r="B137" s="277"/>
      <c r="C137" s="241"/>
      <c r="D137" s="241"/>
      <c r="E137" s="253"/>
      <c r="F137" s="274"/>
      <c r="G137" s="274"/>
      <c r="H137" s="274"/>
      <c r="I137" s="259"/>
      <c r="J137" s="262"/>
      <c r="K137" s="265"/>
      <c r="L137" s="268"/>
      <c r="M137" s="271"/>
      <c r="N137" s="265"/>
      <c r="O137" s="212"/>
      <c r="P137" s="212"/>
      <c r="Q137" s="215"/>
      <c r="R137" s="65"/>
      <c r="S137" s="51"/>
      <c r="T137" s="65">
        <f>VLOOKUP(U137,FORMULAS!$A$15:$B$18,2,0)</f>
        <v>0</v>
      </c>
      <c r="U137" s="66" t="s">
        <v>163</v>
      </c>
      <c r="V137" s="67">
        <f>+IF(U137='Tabla Valoración controles'!$D$4,'Tabla Valoración controles'!$F$4,IF('208-PLA-Ft-78 Mapa Gestión'!U137='Tabla Valoración controles'!$D$5,'Tabla Valoración controles'!$F$5,IF(U137=FORMULAS!$A$10,0,'Tabla Valoración controles'!$F$6)))</f>
        <v>0</v>
      </c>
      <c r="W137" s="66"/>
      <c r="X137" s="68">
        <f>+IF(W137='Tabla Valoración controles'!$D$7,'Tabla Valoración controles'!$F$7,IF(U137=FORMULAS!$A$10,0,'Tabla Valoración controles'!$F$8))</f>
        <v>0</v>
      </c>
      <c r="Y137" s="66"/>
      <c r="Z137" s="67">
        <f>+IF(Y137='Tabla Valoración controles'!$D$9,'Tabla Valoración controles'!$F$9,IF(U137=FORMULAS!$A$10,0,'Tabla Valoración controles'!$F$10))</f>
        <v>0</v>
      </c>
      <c r="AA137" s="66"/>
      <c r="AB137" s="67">
        <f>+IF(AA137='Tabla Valoración controles'!$D$9,'Tabla Valoración controles'!$F$9,IF(W137=FORMULAS!$A$10,0,'Tabla Valoración controles'!$F$10))</f>
        <v>0</v>
      </c>
      <c r="AC137" s="66"/>
      <c r="AD137" s="67">
        <f>+IF(AC137='Tabla Valoración controles'!$D$13,'Tabla Valoración controles'!$F$13,'Tabla Valoración controles'!$F$14)</f>
        <v>0</v>
      </c>
      <c r="AE137" s="123"/>
      <c r="AF137" s="69"/>
      <c r="AG137" s="68"/>
      <c r="AH137" s="69"/>
      <c r="AI137" s="68"/>
      <c r="AJ137" s="70"/>
      <c r="AK137" s="66"/>
      <c r="AL137" s="71"/>
      <c r="AM137" s="74"/>
      <c r="AN137" s="72"/>
      <c r="AO137" s="72"/>
      <c r="AP137" s="72"/>
      <c r="AQ137" s="72"/>
      <c r="AR137" s="72"/>
      <c r="AS137" s="72"/>
      <c r="AT137" s="72"/>
      <c r="AU137" s="72"/>
      <c r="AV137" s="72"/>
      <c r="AW137" s="72"/>
      <c r="AX137" s="72"/>
      <c r="AY137" s="72"/>
      <c r="AZ137" s="72"/>
      <c r="BA137" s="72"/>
      <c r="BB137" s="72"/>
      <c r="BC137" s="121">
        <f t="shared" si="74"/>
        <v>0</v>
      </c>
      <c r="BD137" s="121">
        <f t="shared" ref="BD137:BD140" si="123">+BD136*BC137</f>
        <v>0</v>
      </c>
      <c r="BE137" s="121">
        <f t="shared" si="70"/>
        <v>0.39200000000000002</v>
      </c>
      <c r="BF137" s="220"/>
      <c r="BG137" s="220"/>
      <c r="BH137" s="220"/>
      <c r="BI137" s="220"/>
      <c r="BJ137" s="227"/>
      <c r="BK137" s="244"/>
      <c r="BL137" s="195"/>
      <c r="BM137" s="137"/>
      <c r="BN137" s="137"/>
      <c r="BO137" s="137"/>
      <c r="BP137" s="137"/>
      <c r="BQ137" s="137"/>
      <c r="BR137" s="137"/>
      <c r="BS137" s="137"/>
      <c r="BT137" s="195"/>
      <c r="BU137" s="195"/>
      <c r="BV137" s="195"/>
      <c r="BW137" s="195"/>
      <c r="BX137" s="195"/>
      <c r="BY137" s="195"/>
      <c r="BZ137" s="195"/>
      <c r="CA137" s="195"/>
      <c r="CB137" s="195"/>
      <c r="CC137" s="195"/>
      <c r="CD137" s="195"/>
      <c r="CE137" s="195"/>
      <c r="CF137" s="195"/>
      <c r="CG137" s="195"/>
      <c r="CH137" s="195"/>
      <c r="CI137" s="195"/>
      <c r="CJ137" s="195"/>
      <c r="CK137" s="195"/>
      <c r="CL137" s="195"/>
      <c r="CM137" s="195"/>
      <c r="CN137" s="195"/>
      <c r="CO137" s="195"/>
      <c r="CP137" s="195"/>
      <c r="CQ137" s="195"/>
      <c r="CR137" s="195"/>
    </row>
    <row r="138" spans="1:96" ht="17.25" customHeight="1" x14ac:dyDescent="0.2">
      <c r="A138" s="250"/>
      <c r="B138" s="277"/>
      <c r="C138" s="241"/>
      <c r="D138" s="241"/>
      <c r="E138" s="253"/>
      <c r="F138" s="274"/>
      <c r="G138" s="274"/>
      <c r="H138" s="274"/>
      <c r="I138" s="259"/>
      <c r="J138" s="262"/>
      <c r="K138" s="265"/>
      <c r="L138" s="268"/>
      <c r="M138" s="271"/>
      <c r="N138" s="265"/>
      <c r="O138" s="212"/>
      <c r="P138" s="212"/>
      <c r="Q138" s="215"/>
      <c r="R138" s="65"/>
      <c r="S138" s="51"/>
      <c r="T138" s="65">
        <f>VLOOKUP(U138,FORMULAS!$A$15:$B$18,2,0)</f>
        <v>0</v>
      </c>
      <c r="U138" s="66" t="s">
        <v>163</v>
      </c>
      <c r="V138" s="67">
        <f>+IF(U138='Tabla Valoración controles'!$D$4,'Tabla Valoración controles'!$F$4,IF('208-PLA-Ft-78 Mapa Gestión'!U138='Tabla Valoración controles'!$D$5,'Tabla Valoración controles'!$F$5,IF(U138=FORMULAS!$A$10,0,'Tabla Valoración controles'!$F$6)))</f>
        <v>0</v>
      </c>
      <c r="W138" s="66"/>
      <c r="X138" s="68">
        <f>+IF(W138='Tabla Valoración controles'!$D$7,'Tabla Valoración controles'!$F$7,IF(U138=FORMULAS!$A$10,0,'Tabla Valoración controles'!$F$8))</f>
        <v>0</v>
      </c>
      <c r="Y138" s="66"/>
      <c r="Z138" s="67">
        <f>+IF(Y138='Tabla Valoración controles'!$D$9,'Tabla Valoración controles'!$F$9,IF(U138=FORMULAS!$A$10,0,'Tabla Valoración controles'!$F$10))</f>
        <v>0</v>
      </c>
      <c r="AA138" s="66"/>
      <c r="AB138" s="67">
        <f>+IF(AA138='Tabla Valoración controles'!$D$9,'Tabla Valoración controles'!$F$9,IF(W138=FORMULAS!$A$10,0,'Tabla Valoración controles'!$F$10))</f>
        <v>0</v>
      </c>
      <c r="AC138" s="66"/>
      <c r="AD138" s="67">
        <f>+IF(AC138='Tabla Valoración controles'!$D$13,'Tabla Valoración controles'!$F$13,'Tabla Valoración controles'!$F$14)</f>
        <v>0</v>
      </c>
      <c r="AE138" s="123"/>
      <c r="AF138" s="69"/>
      <c r="AG138" s="68"/>
      <c r="AH138" s="69"/>
      <c r="AI138" s="68"/>
      <c r="AJ138" s="70"/>
      <c r="AK138" s="66"/>
      <c r="AL138" s="71"/>
      <c r="AM138" s="74"/>
      <c r="AN138" s="72"/>
      <c r="AO138" s="72"/>
      <c r="AP138" s="72"/>
      <c r="AQ138" s="72"/>
      <c r="AR138" s="72"/>
      <c r="AS138" s="72"/>
      <c r="AT138" s="72"/>
      <c r="AU138" s="72"/>
      <c r="AV138" s="72"/>
      <c r="AW138" s="72"/>
      <c r="AX138" s="72"/>
      <c r="AY138" s="72"/>
      <c r="AZ138" s="72"/>
      <c r="BA138" s="72"/>
      <c r="BB138" s="72"/>
      <c r="BC138" s="121">
        <f t="shared" si="74"/>
        <v>0</v>
      </c>
      <c r="BD138" s="121">
        <f t="shared" si="123"/>
        <v>0</v>
      </c>
      <c r="BE138" s="121">
        <f t="shared" si="70"/>
        <v>0.39200000000000002</v>
      </c>
      <c r="BF138" s="220"/>
      <c r="BG138" s="220"/>
      <c r="BH138" s="220"/>
      <c r="BI138" s="220"/>
      <c r="BJ138" s="227"/>
      <c r="BK138" s="244"/>
      <c r="BL138" s="195"/>
      <c r="BM138" s="137"/>
      <c r="BN138" s="137"/>
      <c r="BO138" s="137"/>
      <c r="BP138" s="137"/>
      <c r="BQ138" s="137"/>
      <c r="BR138" s="137"/>
      <c r="BS138" s="137"/>
      <c r="BT138" s="195"/>
      <c r="BU138" s="195"/>
      <c r="BV138" s="195"/>
      <c r="BW138" s="195"/>
      <c r="BX138" s="195"/>
      <c r="BY138" s="195"/>
      <c r="BZ138" s="195"/>
      <c r="CA138" s="195"/>
      <c r="CB138" s="195"/>
      <c r="CC138" s="195"/>
      <c r="CD138" s="195"/>
      <c r="CE138" s="195"/>
      <c r="CF138" s="195"/>
      <c r="CG138" s="195"/>
      <c r="CH138" s="195"/>
      <c r="CI138" s="195"/>
      <c r="CJ138" s="195"/>
      <c r="CK138" s="195"/>
      <c r="CL138" s="195"/>
      <c r="CM138" s="195"/>
      <c r="CN138" s="195"/>
      <c r="CO138" s="195"/>
      <c r="CP138" s="195"/>
      <c r="CQ138" s="195"/>
      <c r="CR138" s="195"/>
    </row>
    <row r="139" spans="1:96" ht="17.25" customHeight="1" x14ac:dyDescent="0.2">
      <c r="A139" s="250"/>
      <c r="B139" s="277"/>
      <c r="C139" s="241"/>
      <c r="D139" s="241"/>
      <c r="E139" s="253"/>
      <c r="F139" s="274"/>
      <c r="G139" s="274"/>
      <c r="H139" s="274"/>
      <c r="I139" s="259"/>
      <c r="J139" s="262"/>
      <c r="K139" s="265"/>
      <c r="L139" s="268"/>
      <c r="M139" s="271"/>
      <c r="N139" s="265"/>
      <c r="O139" s="212"/>
      <c r="P139" s="212"/>
      <c r="Q139" s="215"/>
      <c r="R139" s="65"/>
      <c r="S139" s="51"/>
      <c r="T139" s="65">
        <f>VLOOKUP(U139,FORMULAS!$A$15:$B$18,2,0)</f>
        <v>0</v>
      </c>
      <c r="U139" s="66" t="s">
        <v>163</v>
      </c>
      <c r="V139" s="67">
        <f>+IF(U139='Tabla Valoración controles'!$D$4,'Tabla Valoración controles'!$F$4,IF('208-PLA-Ft-78 Mapa Gestión'!U139='Tabla Valoración controles'!$D$5,'Tabla Valoración controles'!$F$5,IF(U139=FORMULAS!$A$10,0,'Tabla Valoración controles'!$F$6)))</f>
        <v>0</v>
      </c>
      <c r="W139" s="66"/>
      <c r="X139" s="68">
        <f>+IF(W139='Tabla Valoración controles'!$D$7,'Tabla Valoración controles'!$F$7,IF(U139=FORMULAS!$A$10,0,'Tabla Valoración controles'!$F$8))</f>
        <v>0</v>
      </c>
      <c r="Y139" s="66"/>
      <c r="Z139" s="67">
        <f>+IF(Y139='Tabla Valoración controles'!$D$9,'Tabla Valoración controles'!$F$9,IF(U139=FORMULAS!$A$10,0,'Tabla Valoración controles'!$F$10))</f>
        <v>0</v>
      </c>
      <c r="AA139" s="66"/>
      <c r="AB139" s="67">
        <f>+IF(AA139='Tabla Valoración controles'!$D$9,'Tabla Valoración controles'!$F$9,IF(W139=FORMULAS!$A$10,0,'Tabla Valoración controles'!$F$10))</f>
        <v>0</v>
      </c>
      <c r="AC139" s="66"/>
      <c r="AD139" s="67">
        <f>+IF(AC139='Tabla Valoración controles'!$D$13,'Tabla Valoración controles'!$F$13,'Tabla Valoración controles'!$F$14)</f>
        <v>0</v>
      </c>
      <c r="AE139" s="123"/>
      <c r="AF139" s="69"/>
      <c r="AG139" s="68"/>
      <c r="AH139" s="69"/>
      <c r="AI139" s="68"/>
      <c r="AJ139" s="70"/>
      <c r="AK139" s="66"/>
      <c r="AL139" s="71"/>
      <c r="AM139" s="74"/>
      <c r="AN139" s="72"/>
      <c r="AO139" s="72"/>
      <c r="AP139" s="72"/>
      <c r="AQ139" s="72"/>
      <c r="AR139" s="72"/>
      <c r="AS139" s="72"/>
      <c r="AT139" s="72"/>
      <c r="AU139" s="72"/>
      <c r="AV139" s="72"/>
      <c r="AW139" s="72"/>
      <c r="AX139" s="72"/>
      <c r="AY139" s="72"/>
      <c r="AZ139" s="72"/>
      <c r="BA139" s="72"/>
      <c r="BB139" s="72"/>
      <c r="BC139" s="121">
        <f t="shared" si="74"/>
        <v>0</v>
      </c>
      <c r="BD139" s="121">
        <f t="shared" si="123"/>
        <v>0</v>
      </c>
      <c r="BE139" s="121">
        <f t="shared" si="70"/>
        <v>0.39200000000000002</v>
      </c>
      <c r="BF139" s="220"/>
      <c r="BG139" s="220"/>
      <c r="BH139" s="220"/>
      <c r="BI139" s="220"/>
      <c r="BJ139" s="227"/>
      <c r="BK139" s="244"/>
      <c r="BL139" s="195"/>
      <c r="BM139" s="137"/>
      <c r="BN139" s="137"/>
      <c r="BO139" s="137"/>
      <c r="BP139" s="137"/>
      <c r="BQ139" s="137"/>
      <c r="BR139" s="137"/>
      <c r="BS139" s="137"/>
      <c r="BT139" s="195"/>
      <c r="BU139" s="195"/>
      <c r="BV139" s="195"/>
      <c r="BW139" s="195"/>
      <c r="BX139" s="195"/>
      <c r="BY139" s="195"/>
      <c r="BZ139" s="195"/>
      <c r="CA139" s="195"/>
      <c r="CB139" s="195"/>
      <c r="CC139" s="195"/>
      <c r="CD139" s="195"/>
      <c r="CE139" s="195"/>
      <c r="CF139" s="195"/>
      <c r="CG139" s="195"/>
      <c r="CH139" s="195"/>
      <c r="CI139" s="195"/>
      <c r="CJ139" s="195"/>
      <c r="CK139" s="195"/>
      <c r="CL139" s="195"/>
      <c r="CM139" s="195"/>
      <c r="CN139" s="195"/>
      <c r="CO139" s="195"/>
      <c r="CP139" s="195"/>
      <c r="CQ139" s="195"/>
      <c r="CR139" s="195"/>
    </row>
    <row r="140" spans="1:96" ht="17.25" customHeight="1" x14ac:dyDescent="0.2">
      <c r="A140" s="251"/>
      <c r="B140" s="278"/>
      <c r="C140" s="242"/>
      <c r="D140" s="242"/>
      <c r="E140" s="254"/>
      <c r="F140" s="275"/>
      <c r="G140" s="275"/>
      <c r="H140" s="275"/>
      <c r="I140" s="260"/>
      <c r="J140" s="263"/>
      <c r="K140" s="266"/>
      <c r="L140" s="269"/>
      <c r="M140" s="272"/>
      <c r="N140" s="266"/>
      <c r="O140" s="213"/>
      <c r="P140" s="213"/>
      <c r="Q140" s="216"/>
      <c r="R140" s="65"/>
      <c r="S140" s="51"/>
      <c r="T140" s="65">
        <f>VLOOKUP(U140,FORMULAS!$A$15:$B$18,2,0)</f>
        <v>0</v>
      </c>
      <c r="U140" s="66" t="s">
        <v>163</v>
      </c>
      <c r="V140" s="67">
        <f>+IF(U140='Tabla Valoración controles'!$D$4,'Tabla Valoración controles'!$F$4,IF('208-PLA-Ft-78 Mapa Gestión'!U140='Tabla Valoración controles'!$D$5,'Tabla Valoración controles'!$F$5,IF(U140=FORMULAS!$A$10,0,'Tabla Valoración controles'!$F$6)))</f>
        <v>0</v>
      </c>
      <c r="W140" s="66"/>
      <c r="X140" s="68">
        <f>+IF(W140='Tabla Valoración controles'!$D$7,'Tabla Valoración controles'!$F$7,IF(U140=FORMULAS!$A$10,0,'Tabla Valoración controles'!$F$8))</f>
        <v>0</v>
      </c>
      <c r="Y140" s="66"/>
      <c r="Z140" s="67">
        <f>+IF(Y140='Tabla Valoración controles'!$D$9,'Tabla Valoración controles'!$F$9,IF(U140=FORMULAS!$A$10,0,'Tabla Valoración controles'!$F$10))</f>
        <v>0</v>
      </c>
      <c r="AA140" s="66"/>
      <c r="AB140" s="67">
        <f>+IF(AA140='Tabla Valoración controles'!$D$9,'Tabla Valoración controles'!$F$9,IF(W140=FORMULAS!$A$10,0,'Tabla Valoración controles'!$F$10))</f>
        <v>0</v>
      </c>
      <c r="AC140" s="66"/>
      <c r="AD140" s="67">
        <f>+IF(AC140='Tabla Valoración controles'!$D$13,'Tabla Valoración controles'!$F$13,'Tabla Valoración controles'!$F$14)</f>
        <v>0</v>
      </c>
      <c r="AE140" s="123"/>
      <c r="AF140" s="69"/>
      <c r="AG140" s="68"/>
      <c r="AH140" s="69"/>
      <c r="AI140" s="68"/>
      <c r="AJ140" s="70"/>
      <c r="AK140" s="66"/>
      <c r="AL140" s="71"/>
      <c r="AM140" s="74"/>
      <c r="AN140" s="72"/>
      <c r="AO140" s="72"/>
      <c r="AP140" s="72"/>
      <c r="AQ140" s="72"/>
      <c r="AR140" s="72"/>
      <c r="AS140" s="72"/>
      <c r="AT140" s="72"/>
      <c r="AU140" s="72"/>
      <c r="AV140" s="72"/>
      <c r="AW140" s="72"/>
      <c r="AX140" s="72"/>
      <c r="AY140" s="72"/>
      <c r="AZ140" s="72"/>
      <c r="BA140" s="72"/>
      <c r="BB140" s="72"/>
      <c r="BC140" s="121">
        <f t="shared" si="74"/>
        <v>0</v>
      </c>
      <c r="BD140" s="121">
        <f t="shared" si="123"/>
        <v>0</v>
      </c>
      <c r="BE140" s="121">
        <f t="shared" si="70"/>
        <v>0.39200000000000002</v>
      </c>
      <c r="BF140" s="220"/>
      <c r="BG140" s="220"/>
      <c r="BH140" s="220"/>
      <c r="BI140" s="220"/>
      <c r="BJ140" s="227"/>
      <c r="BK140" s="245"/>
      <c r="BL140" s="202"/>
      <c r="BM140" s="138"/>
      <c r="BN140" s="138"/>
      <c r="BO140" s="138"/>
      <c r="BP140" s="138"/>
      <c r="BQ140" s="138"/>
      <c r="BR140" s="138"/>
      <c r="BS140" s="138"/>
      <c r="BT140" s="202"/>
      <c r="BU140" s="202"/>
      <c r="BV140" s="202"/>
      <c r="BW140" s="202"/>
      <c r="BX140" s="202"/>
      <c r="BY140" s="202"/>
      <c r="BZ140" s="202"/>
      <c r="CA140" s="202"/>
      <c r="CB140" s="202"/>
      <c r="CC140" s="202"/>
      <c r="CD140" s="202"/>
      <c r="CE140" s="202"/>
      <c r="CF140" s="202"/>
      <c r="CG140" s="202"/>
      <c r="CH140" s="202"/>
      <c r="CI140" s="202"/>
      <c r="CJ140" s="202"/>
      <c r="CK140" s="202"/>
      <c r="CL140" s="202"/>
      <c r="CM140" s="202"/>
      <c r="CN140" s="202"/>
      <c r="CO140" s="202"/>
      <c r="CP140" s="202"/>
      <c r="CQ140" s="202"/>
      <c r="CR140" s="202"/>
    </row>
    <row r="141" spans="1:96" ht="102" x14ac:dyDescent="0.2">
      <c r="A141" s="249">
        <v>23</v>
      </c>
      <c r="B141" s="276" t="s">
        <v>203</v>
      </c>
      <c r="C141" s="240" t="str">
        <f t="shared" ref="C141" si="124">VLOOKUP(B141,$CW$511:$CX$533,2,0)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141" s="240" t="str">
        <f>VLOOKUP(B141,FORMULAS!$A$30:$C$52,3,0)</f>
        <v xml:space="preserve">Asesor de Control Interno </v>
      </c>
      <c r="E141" s="252" t="s">
        <v>278</v>
      </c>
      <c r="F141" s="325" t="s">
        <v>480</v>
      </c>
      <c r="G141" s="325" t="s">
        <v>481</v>
      </c>
      <c r="H141" s="325" t="s">
        <v>482</v>
      </c>
      <c r="I141" s="258" t="s">
        <v>279</v>
      </c>
      <c r="J141" s="261">
        <v>250</v>
      </c>
      <c r="K141" s="264" t="str">
        <f>+IF(L141=FORMULAS!$N$2,FORMULAS!$O$2,IF('208-PLA-Ft-78 Mapa Gestión'!L141:L146=FORMULAS!$N$3,FORMULAS!$O$3,IF('208-PLA-Ft-78 Mapa Gestión'!L141:L146=FORMULAS!$N$4,FORMULAS!$O$4,IF('208-PLA-Ft-78 Mapa Gestión'!L141:L146=FORMULAS!$N$5,FORMULAS!$O$5,IF('208-PLA-Ft-78 Mapa Gestión'!L141:L146=FORMULAS!$N$6,FORMULAS!$O$6)))))</f>
        <v>Media</v>
      </c>
      <c r="L141" s="267">
        <f>+IF(J141&lt;=FORMULAS!$M$2,FORMULAS!$N$2,IF('208-PLA-Ft-78 Mapa Gestión'!J141&lt;=FORMULAS!$M$3,FORMULAS!$N$3,IF('208-PLA-Ft-78 Mapa Gestión'!J141&lt;=FORMULAS!$M$4,FORMULAS!$N$4,IF('208-PLA-Ft-78 Mapa Gestión'!J141&lt;=FORMULAS!$M$5,FORMULAS!$N$5,FORMULAS!$N$6))))</f>
        <v>0.6</v>
      </c>
      <c r="M141" s="270" t="s">
        <v>281</v>
      </c>
      <c r="N141" s="264" t="str">
        <f>+IF(M141=FORMULAS!$H$2,FORMULAS!$I$2,IF('208-PLA-Ft-78 Mapa Gestión'!M141:M146=FORMULAS!$H$3,FORMULAS!$I$3,IF('208-PLA-Ft-78 Mapa Gestión'!M141:M146=FORMULAS!$H$4,FORMULAS!$I$4,IF('208-PLA-Ft-78 Mapa Gestión'!M141:M146=FORMULAS!$H$5,FORMULAS!$I$5,IF('208-PLA-Ft-78 Mapa Gestión'!M141:M146=FORMULAS!$H$6,FORMULAS!$I$6,IF('208-PLA-Ft-78 Mapa Gestión'!M141:M146=FORMULAS!$H$7,FORMULAS!$I$7,IF('208-PLA-Ft-78 Mapa Gestión'!M141:M146=FORMULAS!$H$8,FORMULAS!$I$8,IF('208-PLA-Ft-78 Mapa Gestión'!M141:M146=FORMULAS!$H$9,FORMULAS!$I$9,IF('208-PLA-Ft-78 Mapa Gestión'!M141:M146=FORMULAS!$H$10,FORMULAS!$I$10,IF('208-PLA-Ft-78 Mapa Gestión'!M141:M146=FORMULAS!$H$11,FORMULAS!$I$11))))))))))</f>
        <v>Menor</v>
      </c>
      <c r="O141" s="211">
        <f>VLOOKUP(N141,FORMULAS!$I$1:$J$6,2,0)</f>
        <v>0.4</v>
      </c>
      <c r="P141" s="211" t="str">
        <f t="shared" ref="P141" si="125">CONCATENATE(N141,K141)</f>
        <v>MenorMedia</v>
      </c>
      <c r="Q141" s="214" t="str">
        <f>VLOOKUP(P141,FORMULAS!$K$17:$L$42,2,0)</f>
        <v>Moderado</v>
      </c>
      <c r="R141" s="125">
        <v>1</v>
      </c>
      <c r="S141" s="156" t="s">
        <v>566</v>
      </c>
      <c r="T141" s="65" t="str">
        <f>VLOOKUP(U141,FORMULAS!$A$15:$B$18,2,0)</f>
        <v>Probabilidad</v>
      </c>
      <c r="U141" s="66" t="s">
        <v>13</v>
      </c>
      <c r="V141" s="67">
        <f>+IF(U141='Tabla Valoración controles'!$D$4,'Tabla Valoración controles'!$F$4,IF('208-PLA-Ft-78 Mapa Gestión'!U141='Tabla Valoración controles'!$D$5,'Tabla Valoración controles'!$F$5,IF(U141=FORMULAS!$A$10,0,'Tabla Valoración controles'!$F$6)))</f>
        <v>0.25</v>
      </c>
      <c r="W141" s="66" t="s">
        <v>8</v>
      </c>
      <c r="X141" s="68">
        <f>+IF(W141='Tabla Valoración controles'!$D$7,'Tabla Valoración controles'!$F$7,IF(U141=FORMULAS!$A$10,0,'Tabla Valoración controles'!$F$8))</f>
        <v>0.15</v>
      </c>
      <c r="Y141" s="66" t="s">
        <v>18</v>
      </c>
      <c r="Z141" s="67">
        <f>+IF(Y141='Tabla Valoración controles'!$D$9,'Tabla Valoración controles'!$F$9,IF(U141=FORMULAS!$A$10,0,'Tabla Valoración controles'!$F$10))</f>
        <v>0</v>
      </c>
      <c r="AA141" s="66" t="s">
        <v>21</v>
      </c>
      <c r="AB141" s="67">
        <f>+IF(AA141='Tabla Valoración controles'!$D$9,'Tabla Valoración controles'!$F$9,IF(W141=FORMULAS!$A$10,0,'Tabla Valoración controles'!$F$10))</f>
        <v>0</v>
      </c>
      <c r="AC141" s="66" t="s">
        <v>102</v>
      </c>
      <c r="AD141" s="67">
        <f>+IF(AC141='Tabla Valoración controles'!$D$13,'Tabla Valoración controles'!$F$13,'Tabla Valoración controles'!$F$14)</f>
        <v>0</v>
      </c>
      <c r="AE141" s="123"/>
      <c r="AF141" s="69"/>
      <c r="AG141" s="68"/>
      <c r="AH141" s="69"/>
      <c r="AI141" s="68"/>
      <c r="AJ141" s="70"/>
      <c r="AK141" s="66"/>
      <c r="AL141" s="71"/>
      <c r="AM141" s="74"/>
      <c r="AN141" s="72"/>
      <c r="AO141" s="72"/>
      <c r="AP141" s="72"/>
      <c r="AQ141" s="72"/>
      <c r="AR141" s="72"/>
      <c r="AS141" s="72"/>
      <c r="AT141" s="72"/>
      <c r="AU141" s="72"/>
      <c r="AV141" s="72"/>
      <c r="AW141" s="72"/>
      <c r="AX141" s="72"/>
      <c r="AY141" s="72"/>
      <c r="AZ141" s="72"/>
      <c r="BA141" s="72"/>
      <c r="BB141" s="72"/>
      <c r="BC141" s="121">
        <f t="shared" si="74"/>
        <v>0.4</v>
      </c>
      <c r="BD141" s="121">
        <f>+IF(T141=FORMULAS!$A$8,'208-PLA-Ft-78 Mapa Gestión'!BC141*'208-PLA-Ft-78 Mapa Gestión'!L141:L146,'208-PLA-Ft-78 Mapa Gestión'!BC141*'208-PLA-Ft-78 Mapa Gestión'!O141:O146)</f>
        <v>0.24</v>
      </c>
      <c r="BE141" s="121">
        <f>+IF(T141=FORMULAS!$A$8,'208-PLA-Ft-78 Mapa Gestión'!L141:L146-'208-PLA-Ft-78 Mapa Gestión'!BD141,0)</f>
        <v>0.36</v>
      </c>
      <c r="BF141" s="219">
        <f t="shared" ref="BF141" si="126">+BE146</f>
        <v>0.20879999999999999</v>
      </c>
      <c r="BG141" s="219" t="str">
        <f>+IF(BF141&lt;=FORMULAS!$N$2,FORMULAS!$O$2,IF(BF141&lt;=FORMULAS!$N$3,FORMULAS!$O$3,IF(BF141&lt;=FORMULAS!$N$4,FORMULAS!$O$4,IF(BF141&lt;=FORMULAS!$N$5,FORMULAS!$O$5,FORMULAS!O138))))</f>
        <v>Baja</v>
      </c>
      <c r="BH141" s="219" t="str">
        <f>+IF(T141=FORMULAS!$A$9,BE146,'208-PLA-Ft-78 Mapa Gestión'!N141:N146)</f>
        <v>Menor</v>
      </c>
      <c r="BI141" s="219">
        <f>+IF(T141=FORMULAS!B141,'208-PLA-Ft-78 Mapa Gestión'!BE146,'208-PLA-Ft-78 Mapa Gestión'!O141:O146)</f>
        <v>0.4</v>
      </c>
      <c r="BJ141" s="227" t="str">
        <f t="shared" ref="BJ141" si="127">CONCATENATE(BH141,BG141)</f>
        <v>MenorBaja</v>
      </c>
      <c r="BK141" s="243" t="str">
        <f>VLOOKUP(BJ141,FORMULAS!$K$17:$L$42,2,0)</f>
        <v>Moderado</v>
      </c>
      <c r="BL141" s="194" t="s">
        <v>170</v>
      </c>
      <c r="BM141" s="210" t="s">
        <v>569</v>
      </c>
      <c r="BN141" s="199" t="s">
        <v>570</v>
      </c>
      <c r="BO141" s="200">
        <v>44562</v>
      </c>
      <c r="BP141" s="200">
        <v>44926</v>
      </c>
      <c r="BQ141" s="199" t="s">
        <v>571</v>
      </c>
      <c r="BR141" s="199" t="s">
        <v>572</v>
      </c>
      <c r="BS141" s="194" t="s">
        <v>253</v>
      </c>
      <c r="BT141" s="194"/>
      <c r="BU141" s="194"/>
      <c r="BV141" s="194"/>
      <c r="BW141" s="194"/>
      <c r="BX141" s="194"/>
      <c r="BY141" s="194"/>
      <c r="BZ141" s="194"/>
      <c r="CA141" s="194"/>
      <c r="CB141" s="194"/>
      <c r="CC141" s="194"/>
      <c r="CD141" s="194"/>
      <c r="CE141" s="194"/>
      <c r="CF141" s="194"/>
      <c r="CG141" s="194"/>
      <c r="CH141" s="194"/>
      <c r="CI141" s="194"/>
      <c r="CJ141" s="194"/>
      <c r="CK141" s="194"/>
      <c r="CL141" s="194"/>
      <c r="CM141" s="194"/>
      <c r="CN141" s="194"/>
      <c r="CO141" s="194"/>
      <c r="CP141" s="194"/>
      <c r="CQ141" s="194"/>
      <c r="CR141" s="188" t="s">
        <v>573</v>
      </c>
    </row>
    <row r="142" spans="1:96" ht="255" x14ac:dyDescent="0.2">
      <c r="A142" s="250"/>
      <c r="B142" s="277"/>
      <c r="C142" s="241"/>
      <c r="D142" s="241"/>
      <c r="E142" s="253"/>
      <c r="F142" s="326"/>
      <c r="G142" s="326"/>
      <c r="H142" s="326"/>
      <c r="I142" s="259"/>
      <c r="J142" s="262"/>
      <c r="K142" s="265"/>
      <c r="L142" s="268"/>
      <c r="M142" s="271"/>
      <c r="N142" s="265"/>
      <c r="O142" s="212"/>
      <c r="P142" s="212"/>
      <c r="Q142" s="215"/>
      <c r="R142" s="125">
        <v>2</v>
      </c>
      <c r="S142" s="156" t="s">
        <v>567</v>
      </c>
      <c r="T142" s="65" t="str">
        <f>VLOOKUP(U142,FORMULAS!$A$15:$B$18,2,0)</f>
        <v>Probabilidad</v>
      </c>
      <c r="U142" s="66" t="s">
        <v>14</v>
      </c>
      <c r="V142" s="67">
        <f>+IF(U142='Tabla Valoración controles'!$D$4,'Tabla Valoración controles'!$F$4,IF('208-PLA-Ft-78 Mapa Gestión'!U142='Tabla Valoración controles'!$D$5,'Tabla Valoración controles'!$F$5,IF(U142=FORMULAS!$A$10,0,'Tabla Valoración controles'!$F$6)))</f>
        <v>0.15</v>
      </c>
      <c r="W142" s="66" t="s">
        <v>8</v>
      </c>
      <c r="X142" s="68">
        <f>+IF(W142='Tabla Valoración controles'!$D$7,'Tabla Valoración controles'!$F$7,IF(U142=FORMULAS!$A$10,0,'Tabla Valoración controles'!$F$8))</f>
        <v>0.15</v>
      </c>
      <c r="Y142" s="66" t="s">
        <v>18</v>
      </c>
      <c r="Z142" s="67">
        <f>+IF(Y142='Tabla Valoración controles'!$D$9,'Tabla Valoración controles'!$F$9,IF(U142=FORMULAS!$A$10,0,'Tabla Valoración controles'!$F$10))</f>
        <v>0</v>
      </c>
      <c r="AA142" s="66" t="s">
        <v>21</v>
      </c>
      <c r="AB142" s="67">
        <f>+IF(AA142='Tabla Valoración controles'!$D$9,'Tabla Valoración controles'!$F$9,IF(W142=FORMULAS!$A$10,0,'Tabla Valoración controles'!$F$10))</f>
        <v>0</v>
      </c>
      <c r="AC142" s="66" t="s">
        <v>102</v>
      </c>
      <c r="AD142" s="67">
        <f>+IF(AC142='Tabla Valoración controles'!$D$13,'Tabla Valoración controles'!$F$13,'Tabla Valoración controles'!$F$14)</f>
        <v>0</v>
      </c>
      <c r="AE142" s="123"/>
      <c r="AF142" s="69"/>
      <c r="AG142" s="68"/>
      <c r="AH142" s="69"/>
      <c r="AI142" s="68"/>
      <c r="AJ142" s="70"/>
      <c r="AK142" s="66"/>
      <c r="AL142" s="71"/>
      <c r="AM142" s="74"/>
      <c r="AN142" s="72"/>
      <c r="AO142" s="72"/>
      <c r="AP142" s="72"/>
      <c r="AQ142" s="72"/>
      <c r="AR142" s="72"/>
      <c r="AS142" s="72"/>
      <c r="AT142" s="72"/>
      <c r="AU142" s="72"/>
      <c r="AV142" s="72"/>
      <c r="AW142" s="72"/>
      <c r="AX142" s="72"/>
      <c r="AY142" s="72"/>
      <c r="AZ142" s="72"/>
      <c r="BA142" s="72"/>
      <c r="BB142" s="72"/>
      <c r="BC142" s="121">
        <f t="shared" si="74"/>
        <v>0.3</v>
      </c>
      <c r="BD142" s="121">
        <f t="shared" ref="BD142" si="128">+BC142*BE141</f>
        <v>0.108</v>
      </c>
      <c r="BE142" s="121">
        <f t="shared" ref="BE142" si="129">+BE141-BD142</f>
        <v>0.252</v>
      </c>
      <c r="BF142" s="220"/>
      <c r="BG142" s="220"/>
      <c r="BH142" s="220"/>
      <c r="BI142" s="220"/>
      <c r="BJ142" s="227"/>
      <c r="BK142" s="244"/>
      <c r="BL142" s="195"/>
      <c r="BM142" s="210"/>
      <c r="BN142" s="199"/>
      <c r="BO142" s="199"/>
      <c r="BP142" s="199"/>
      <c r="BQ142" s="199"/>
      <c r="BR142" s="199"/>
      <c r="BS142" s="195"/>
      <c r="BT142" s="195"/>
      <c r="BU142" s="195"/>
      <c r="BV142" s="195"/>
      <c r="BW142" s="195"/>
      <c r="BX142" s="195"/>
      <c r="BY142" s="195"/>
      <c r="BZ142" s="195"/>
      <c r="CA142" s="195"/>
      <c r="CB142" s="195"/>
      <c r="CC142" s="195"/>
      <c r="CD142" s="195"/>
      <c r="CE142" s="195"/>
      <c r="CF142" s="195"/>
      <c r="CG142" s="195"/>
      <c r="CH142" s="195"/>
      <c r="CI142" s="195"/>
      <c r="CJ142" s="195"/>
      <c r="CK142" s="195"/>
      <c r="CL142" s="195"/>
      <c r="CM142" s="195"/>
      <c r="CN142" s="195"/>
      <c r="CO142" s="195"/>
      <c r="CP142" s="195"/>
      <c r="CQ142" s="195"/>
      <c r="CR142" s="189"/>
    </row>
    <row r="143" spans="1:96" ht="65.25" x14ac:dyDescent="0.2">
      <c r="A143" s="250"/>
      <c r="B143" s="277"/>
      <c r="C143" s="241"/>
      <c r="D143" s="241"/>
      <c r="E143" s="253"/>
      <c r="F143" s="326"/>
      <c r="G143" s="326"/>
      <c r="H143" s="326"/>
      <c r="I143" s="259"/>
      <c r="J143" s="262"/>
      <c r="K143" s="265"/>
      <c r="L143" s="268"/>
      <c r="M143" s="271"/>
      <c r="N143" s="265"/>
      <c r="O143" s="212"/>
      <c r="P143" s="212"/>
      <c r="Q143" s="215"/>
      <c r="R143" s="125">
        <v>3</v>
      </c>
      <c r="S143" s="156" t="s">
        <v>568</v>
      </c>
      <c r="T143" s="65" t="str">
        <f>VLOOKUP(U143,FORMULAS!$A$15:$B$18,2,0)</f>
        <v>Probabilidad</v>
      </c>
      <c r="U143" s="66" t="s">
        <v>13</v>
      </c>
      <c r="V143" s="67">
        <f>+IF(U143='Tabla Valoración controles'!$D$4,'Tabla Valoración controles'!$F$4,IF('208-PLA-Ft-78 Mapa Gestión'!U143='Tabla Valoración controles'!$D$5,'Tabla Valoración controles'!$F$5,IF(U143=FORMULAS!$A$10,0,'Tabla Valoración controles'!$F$6)))</f>
        <v>0.25</v>
      </c>
      <c r="W143" s="66" t="s">
        <v>8</v>
      </c>
      <c r="X143" s="68">
        <f>+IF(W143='Tabla Valoración controles'!$D$7,'Tabla Valoración controles'!$F$7,IF(U143=FORMULAS!$A$10,0,'Tabla Valoración controles'!$F$8))</f>
        <v>0.15</v>
      </c>
      <c r="Y143" s="66" t="s">
        <v>18</v>
      </c>
      <c r="Z143" s="67">
        <f>+IF(Y143='Tabla Valoración controles'!$D$9,'Tabla Valoración controles'!$F$9,IF(U143=FORMULAS!$A$10,0,'Tabla Valoración controles'!$F$10))</f>
        <v>0</v>
      </c>
      <c r="AA143" s="66" t="s">
        <v>21</v>
      </c>
      <c r="AB143" s="67">
        <f>+IF(AA143='Tabla Valoración controles'!$D$9,'Tabla Valoración controles'!$F$9,IF(W143=FORMULAS!$A$10,0,'Tabla Valoración controles'!$F$10))</f>
        <v>0</v>
      </c>
      <c r="AC143" s="66" t="s">
        <v>102</v>
      </c>
      <c r="AD143" s="67">
        <f>+IF(AC143='Tabla Valoración controles'!$D$13,'Tabla Valoración controles'!$F$13,'Tabla Valoración controles'!$F$14)</f>
        <v>0</v>
      </c>
      <c r="AE143" s="123"/>
      <c r="AF143" s="69"/>
      <c r="AG143" s="68"/>
      <c r="AH143" s="69"/>
      <c r="AI143" s="68"/>
      <c r="AJ143" s="70"/>
      <c r="AK143" s="66"/>
      <c r="AL143" s="71"/>
      <c r="AM143" s="74"/>
      <c r="AN143" s="72"/>
      <c r="AO143" s="72"/>
      <c r="AP143" s="72"/>
      <c r="AQ143" s="72"/>
      <c r="AR143" s="72"/>
      <c r="AS143" s="72"/>
      <c r="AT143" s="72"/>
      <c r="AU143" s="72"/>
      <c r="AV143" s="72"/>
      <c r="AW143" s="72"/>
      <c r="AX143" s="72"/>
      <c r="AY143" s="72"/>
      <c r="AZ143" s="72"/>
      <c r="BA143" s="72"/>
      <c r="BB143" s="72"/>
      <c r="BC143" s="121">
        <f t="shared" si="74"/>
        <v>0.4</v>
      </c>
      <c r="BD143" s="121">
        <f t="shared" ref="BD143:BD146" si="130">+BD142*BC143</f>
        <v>4.3200000000000002E-2</v>
      </c>
      <c r="BE143" s="121">
        <f t="shared" si="70"/>
        <v>0.20879999999999999</v>
      </c>
      <c r="BF143" s="220"/>
      <c r="BG143" s="220"/>
      <c r="BH143" s="220"/>
      <c r="BI143" s="220"/>
      <c r="BJ143" s="227"/>
      <c r="BK143" s="244"/>
      <c r="BL143" s="195"/>
      <c r="BM143" s="210"/>
      <c r="BN143" s="199"/>
      <c r="BO143" s="199"/>
      <c r="BP143" s="199"/>
      <c r="BQ143" s="199"/>
      <c r="BR143" s="199"/>
      <c r="BS143" s="195"/>
      <c r="BT143" s="195"/>
      <c r="BU143" s="195"/>
      <c r="BV143" s="195"/>
      <c r="BW143" s="195"/>
      <c r="BX143" s="195"/>
      <c r="BY143" s="195"/>
      <c r="BZ143" s="195"/>
      <c r="CA143" s="195"/>
      <c r="CB143" s="195"/>
      <c r="CC143" s="195"/>
      <c r="CD143" s="195"/>
      <c r="CE143" s="195"/>
      <c r="CF143" s="195"/>
      <c r="CG143" s="195"/>
      <c r="CH143" s="195"/>
      <c r="CI143" s="195"/>
      <c r="CJ143" s="195"/>
      <c r="CK143" s="195"/>
      <c r="CL143" s="195"/>
      <c r="CM143" s="195"/>
      <c r="CN143" s="195"/>
      <c r="CO143" s="195"/>
      <c r="CP143" s="195"/>
      <c r="CQ143" s="195"/>
      <c r="CR143" s="189"/>
    </row>
    <row r="144" spans="1:96" ht="17.25" customHeight="1" x14ac:dyDescent="0.2">
      <c r="A144" s="250"/>
      <c r="B144" s="277"/>
      <c r="C144" s="241"/>
      <c r="D144" s="241"/>
      <c r="E144" s="253"/>
      <c r="F144" s="326"/>
      <c r="G144" s="326"/>
      <c r="H144" s="326"/>
      <c r="I144" s="259"/>
      <c r="J144" s="262"/>
      <c r="K144" s="265"/>
      <c r="L144" s="268"/>
      <c r="M144" s="271"/>
      <c r="N144" s="265"/>
      <c r="O144" s="212"/>
      <c r="P144" s="212"/>
      <c r="Q144" s="215"/>
      <c r="R144" s="65"/>
      <c r="S144" s="51"/>
      <c r="T144" s="65">
        <f>VLOOKUP(U144,FORMULAS!$A$15:$B$18,2,0)</f>
        <v>0</v>
      </c>
      <c r="U144" s="66" t="s">
        <v>163</v>
      </c>
      <c r="V144" s="67">
        <f>+IF(U144='Tabla Valoración controles'!$D$4,'Tabla Valoración controles'!$F$4,IF('208-PLA-Ft-78 Mapa Gestión'!U144='Tabla Valoración controles'!$D$5,'Tabla Valoración controles'!$F$5,IF(U144=FORMULAS!$A$10,0,'Tabla Valoración controles'!$F$6)))</f>
        <v>0</v>
      </c>
      <c r="W144" s="66"/>
      <c r="X144" s="68">
        <f>+IF(W144='Tabla Valoración controles'!$D$7,'Tabla Valoración controles'!$F$7,IF(U144=FORMULAS!$A$10,0,'Tabla Valoración controles'!$F$8))</f>
        <v>0</v>
      </c>
      <c r="Y144" s="66"/>
      <c r="Z144" s="67">
        <f>+IF(Y144='Tabla Valoración controles'!$D$9,'Tabla Valoración controles'!$F$9,IF(U144=FORMULAS!$A$10,0,'Tabla Valoración controles'!$F$10))</f>
        <v>0</v>
      </c>
      <c r="AA144" s="66"/>
      <c r="AB144" s="67">
        <f>+IF(AA144='Tabla Valoración controles'!$D$9,'Tabla Valoración controles'!$F$9,IF(W144=FORMULAS!$A$10,0,'Tabla Valoración controles'!$F$10))</f>
        <v>0</v>
      </c>
      <c r="AC144" s="66"/>
      <c r="AD144" s="67">
        <f>+IF(AC144='Tabla Valoración controles'!$D$13,'Tabla Valoración controles'!$F$13,'Tabla Valoración controles'!$F$14)</f>
        <v>0</v>
      </c>
      <c r="AE144" s="123"/>
      <c r="AF144" s="69"/>
      <c r="AG144" s="68"/>
      <c r="AH144" s="69"/>
      <c r="AI144" s="68"/>
      <c r="AJ144" s="70"/>
      <c r="AK144" s="66"/>
      <c r="AL144" s="71"/>
      <c r="AM144" s="74"/>
      <c r="AN144" s="72"/>
      <c r="AO144" s="72"/>
      <c r="AP144" s="72"/>
      <c r="AQ144" s="72"/>
      <c r="AR144" s="72"/>
      <c r="AS144" s="72"/>
      <c r="AT144" s="72"/>
      <c r="AU144" s="72"/>
      <c r="AV144" s="72"/>
      <c r="AW144" s="72"/>
      <c r="AX144" s="72"/>
      <c r="AY144" s="72"/>
      <c r="AZ144" s="72"/>
      <c r="BA144" s="72"/>
      <c r="BB144" s="72"/>
      <c r="BC144" s="121">
        <f t="shared" si="74"/>
        <v>0</v>
      </c>
      <c r="BD144" s="121">
        <f t="shared" si="130"/>
        <v>0</v>
      </c>
      <c r="BE144" s="121">
        <f t="shared" si="70"/>
        <v>0.20879999999999999</v>
      </c>
      <c r="BF144" s="220"/>
      <c r="BG144" s="220"/>
      <c r="BH144" s="220"/>
      <c r="BI144" s="220"/>
      <c r="BJ144" s="227"/>
      <c r="BK144" s="244"/>
      <c r="BL144" s="195"/>
      <c r="BM144" s="210"/>
      <c r="BN144" s="199"/>
      <c r="BO144" s="199"/>
      <c r="BP144" s="199"/>
      <c r="BQ144" s="199"/>
      <c r="BR144" s="199"/>
      <c r="BS144" s="195"/>
      <c r="BT144" s="195"/>
      <c r="BU144" s="195"/>
      <c r="BV144" s="195"/>
      <c r="BW144" s="195"/>
      <c r="BX144" s="195"/>
      <c r="BY144" s="195"/>
      <c r="BZ144" s="195"/>
      <c r="CA144" s="195"/>
      <c r="CB144" s="195"/>
      <c r="CC144" s="195"/>
      <c r="CD144" s="195"/>
      <c r="CE144" s="195"/>
      <c r="CF144" s="195"/>
      <c r="CG144" s="195"/>
      <c r="CH144" s="195"/>
      <c r="CI144" s="195"/>
      <c r="CJ144" s="195"/>
      <c r="CK144" s="195"/>
      <c r="CL144" s="195"/>
      <c r="CM144" s="195"/>
      <c r="CN144" s="195"/>
      <c r="CO144" s="195"/>
      <c r="CP144" s="195"/>
      <c r="CQ144" s="195"/>
      <c r="CR144" s="189"/>
    </row>
    <row r="145" spans="1:96" ht="17.25" customHeight="1" x14ac:dyDescent="0.2">
      <c r="A145" s="250"/>
      <c r="B145" s="277"/>
      <c r="C145" s="241"/>
      <c r="D145" s="241"/>
      <c r="E145" s="253"/>
      <c r="F145" s="326"/>
      <c r="G145" s="326"/>
      <c r="H145" s="326"/>
      <c r="I145" s="259"/>
      <c r="J145" s="262"/>
      <c r="K145" s="265"/>
      <c r="L145" s="268"/>
      <c r="M145" s="271"/>
      <c r="N145" s="265"/>
      <c r="O145" s="212"/>
      <c r="P145" s="212"/>
      <c r="Q145" s="215"/>
      <c r="R145" s="65"/>
      <c r="S145" s="51"/>
      <c r="T145" s="65">
        <f>VLOOKUP(U145,FORMULAS!$A$15:$B$18,2,0)</f>
        <v>0</v>
      </c>
      <c r="U145" s="66" t="s">
        <v>163</v>
      </c>
      <c r="V145" s="67">
        <f>+IF(U145='Tabla Valoración controles'!$D$4,'Tabla Valoración controles'!$F$4,IF('208-PLA-Ft-78 Mapa Gestión'!U145='Tabla Valoración controles'!$D$5,'Tabla Valoración controles'!$F$5,IF(U145=FORMULAS!$A$10,0,'Tabla Valoración controles'!$F$6)))</f>
        <v>0</v>
      </c>
      <c r="W145" s="66"/>
      <c r="X145" s="68">
        <f>+IF(W145='Tabla Valoración controles'!$D$7,'Tabla Valoración controles'!$F$7,IF(U145=FORMULAS!$A$10,0,'Tabla Valoración controles'!$F$8))</f>
        <v>0</v>
      </c>
      <c r="Y145" s="66"/>
      <c r="Z145" s="67">
        <f>+IF(Y145='Tabla Valoración controles'!$D$9,'Tabla Valoración controles'!$F$9,IF(U145=FORMULAS!$A$10,0,'Tabla Valoración controles'!$F$10))</f>
        <v>0</v>
      </c>
      <c r="AA145" s="66"/>
      <c r="AB145" s="67">
        <f>+IF(AA145='Tabla Valoración controles'!$D$9,'Tabla Valoración controles'!$F$9,IF(W145=FORMULAS!$A$10,0,'Tabla Valoración controles'!$F$10))</f>
        <v>0</v>
      </c>
      <c r="AC145" s="66"/>
      <c r="AD145" s="67">
        <f>+IF(AC145='Tabla Valoración controles'!$D$13,'Tabla Valoración controles'!$F$13,'Tabla Valoración controles'!$F$14)</f>
        <v>0</v>
      </c>
      <c r="AE145" s="123"/>
      <c r="AF145" s="69"/>
      <c r="AG145" s="68"/>
      <c r="AH145" s="69"/>
      <c r="AI145" s="68"/>
      <c r="AJ145" s="70"/>
      <c r="AK145" s="66"/>
      <c r="AL145" s="71"/>
      <c r="AM145" s="74"/>
      <c r="AN145" s="72"/>
      <c r="AO145" s="72"/>
      <c r="AP145" s="72"/>
      <c r="AQ145" s="72"/>
      <c r="AR145" s="72"/>
      <c r="AS145" s="72"/>
      <c r="AT145" s="72"/>
      <c r="AU145" s="72"/>
      <c r="AV145" s="72"/>
      <c r="AW145" s="72"/>
      <c r="AX145" s="72"/>
      <c r="AY145" s="72"/>
      <c r="AZ145" s="72"/>
      <c r="BA145" s="72"/>
      <c r="BB145" s="72"/>
      <c r="BC145" s="121">
        <f t="shared" si="74"/>
        <v>0</v>
      </c>
      <c r="BD145" s="121">
        <f t="shared" si="130"/>
        <v>0</v>
      </c>
      <c r="BE145" s="121">
        <f t="shared" si="70"/>
        <v>0.20879999999999999</v>
      </c>
      <c r="BF145" s="220"/>
      <c r="BG145" s="220"/>
      <c r="BH145" s="220"/>
      <c r="BI145" s="220"/>
      <c r="BJ145" s="227"/>
      <c r="BK145" s="244"/>
      <c r="BL145" s="195"/>
      <c r="BM145" s="210"/>
      <c r="BN145" s="199"/>
      <c r="BO145" s="199"/>
      <c r="BP145" s="199"/>
      <c r="BQ145" s="199"/>
      <c r="BR145" s="199"/>
      <c r="BS145" s="195"/>
      <c r="BT145" s="195"/>
      <c r="BU145" s="195"/>
      <c r="BV145" s="195"/>
      <c r="BW145" s="195"/>
      <c r="BX145" s="195"/>
      <c r="BY145" s="195"/>
      <c r="BZ145" s="195"/>
      <c r="CA145" s="195"/>
      <c r="CB145" s="195"/>
      <c r="CC145" s="195"/>
      <c r="CD145" s="195"/>
      <c r="CE145" s="195"/>
      <c r="CF145" s="195"/>
      <c r="CG145" s="195"/>
      <c r="CH145" s="195"/>
      <c r="CI145" s="195"/>
      <c r="CJ145" s="195"/>
      <c r="CK145" s="195"/>
      <c r="CL145" s="195"/>
      <c r="CM145" s="195"/>
      <c r="CN145" s="195"/>
      <c r="CO145" s="195"/>
      <c r="CP145" s="195"/>
      <c r="CQ145" s="195"/>
      <c r="CR145" s="189"/>
    </row>
    <row r="146" spans="1:96" ht="17.25" customHeight="1" x14ac:dyDescent="0.2">
      <c r="A146" s="251"/>
      <c r="B146" s="278"/>
      <c r="C146" s="242"/>
      <c r="D146" s="242"/>
      <c r="E146" s="254"/>
      <c r="F146" s="327"/>
      <c r="G146" s="327"/>
      <c r="H146" s="327"/>
      <c r="I146" s="260"/>
      <c r="J146" s="263"/>
      <c r="K146" s="266"/>
      <c r="L146" s="269"/>
      <c r="M146" s="272"/>
      <c r="N146" s="266"/>
      <c r="O146" s="213"/>
      <c r="P146" s="213"/>
      <c r="Q146" s="216"/>
      <c r="R146" s="65"/>
      <c r="S146" s="51"/>
      <c r="T146" s="65">
        <f>VLOOKUP(U146,FORMULAS!$A$15:$B$18,2,0)</f>
        <v>0</v>
      </c>
      <c r="U146" s="66" t="s">
        <v>163</v>
      </c>
      <c r="V146" s="67">
        <f>+IF(U146='Tabla Valoración controles'!$D$4,'Tabla Valoración controles'!$F$4,IF('208-PLA-Ft-78 Mapa Gestión'!U146='Tabla Valoración controles'!$D$5,'Tabla Valoración controles'!$F$5,IF(U146=FORMULAS!$A$10,0,'Tabla Valoración controles'!$F$6)))</f>
        <v>0</v>
      </c>
      <c r="W146" s="66"/>
      <c r="X146" s="68">
        <f>+IF(W146='Tabla Valoración controles'!$D$7,'Tabla Valoración controles'!$F$7,IF(U146=FORMULAS!$A$10,0,'Tabla Valoración controles'!$F$8))</f>
        <v>0</v>
      </c>
      <c r="Y146" s="66"/>
      <c r="Z146" s="67">
        <f>+IF(Y146='Tabla Valoración controles'!$D$9,'Tabla Valoración controles'!$F$9,IF(U146=FORMULAS!$A$10,0,'Tabla Valoración controles'!$F$10))</f>
        <v>0</v>
      </c>
      <c r="AA146" s="66"/>
      <c r="AB146" s="67">
        <f>+IF(AA146='Tabla Valoración controles'!$D$9,'Tabla Valoración controles'!$F$9,IF(W146=FORMULAS!$A$10,0,'Tabla Valoración controles'!$F$10))</f>
        <v>0</v>
      </c>
      <c r="AC146" s="66"/>
      <c r="AD146" s="67">
        <f>+IF(AC146='Tabla Valoración controles'!$D$13,'Tabla Valoración controles'!$F$13,'Tabla Valoración controles'!$F$14)</f>
        <v>0</v>
      </c>
      <c r="AE146" s="123"/>
      <c r="AF146" s="69"/>
      <c r="AG146" s="68"/>
      <c r="AH146" s="69"/>
      <c r="AI146" s="68"/>
      <c r="AJ146" s="70"/>
      <c r="AK146" s="66"/>
      <c r="AL146" s="71"/>
      <c r="AM146" s="74"/>
      <c r="AN146" s="72"/>
      <c r="AO146" s="72"/>
      <c r="AP146" s="72"/>
      <c r="AQ146" s="72"/>
      <c r="AR146" s="72"/>
      <c r="AS146" s="72"/>
      <c r="AT146" s="72"/>
      <c r="AU146" s="72"/>
      <c r="AV146" s="72"/>
      <c r="AW146" s="72"/>
      <c r="AX146" s="72"/>
      <c r="AY146" s="72"/>
      <c r="AZ146" s="72"/>
      <c r="BA146" s="72"/>
      <c r="BB146" s="72"/>
      <c r="BC146" s="121">
        <f t="shared" si="74"/>
        <v>0</v>
      </c>
      <c r="BD146" s="121">
        <f t="shared" si="130"/>
        <v>0</v>
      </c>
      <c r="BE146" s="121">
        <f t="shared" si="70"/>
        <v>0.20879999999999999</v>
      </c>
      <c r="BF146" s="220"/>
      <c r="BG146" s="220"/>
      <c r="BH146" s="220"/>
      <c r="BI146" s="220"/>
      <c r="BJ146" s="227"/>
      <c r="BK146" s="245"/>
      <c r="BL146" s="202"/>
      <c r="BM146" s="210"/>
      <c r="BN146" s="199"/>
      <c r="BO146" s="199"/>
      <c r="BP146" s="199"/>
      <c r="BQ146" s="199"/>
      <c r="BR146" s="199"/>
      <c r="BS146" s="202"/>
      <c r="BT146" s="202"/>
      <c r="BU146" s="202"/>
      <c r="BV146" s="202"/>
      <c r="BW146" s="202"/>
      <c r="BX146" s="202"/>
      <c r="BY146" s="202"/>
      <c r="BZ146" s="202"/>
      <c r="CA146" s="202"/>
      <c r="CB146" s="202"/>
      <c r="CC146" s="202"/>
      <c r="CD146" s="202"/>
      <c r="CE146" s="202"/>
      <c r="CF146" s="202"/>
      <c r="CG146" s="202"/>
      <c r="CH146" s="202"/>
      <c r="CI146" s="202"/>
      <c r="CJ146" s="202"/>
      <c r="CK146" s="202"/>
      <c r="CL146" s="202"/>
      <c r="CM146" s="202"/>
      <c r="CN146" s="202"/>
      <c r="CO146" s="202"/>
      <c r="CP146" s="202"/>
      <c r="CQ146" s="202"/>
      <c r="CR146" s="190"/>
    </row>
    <row r="147" spans="1:96" ht="75" x14ac:dyDescent="0.2">
      <c r="A147" s="249">
        <v>24</v>
      </c>
      <c r="B147" s="276" t="s">
        <v>196</v>
      </c>
      <c r="C147" s="240" t="str">
        <f t="shared" ref="C147" si="131">VLOOKUP(B147,$CW$511:$CX$533,2,0)</f>
        <v>Garantizar la disponibilidad de la información contenida en los documentos de archivo de las dependencias de la Caja de la Vivienda Popular.</v>
      </c>
      <c r="D147" s="240" t="str">
        <f>VLOOKUP(B147,FORMULAS!$A$30:$C$52,3,0)</f>
        <v xml:space="preserve">Subdirector Administrativo </v>
      </c>
      <c r="E147" s="252" t="s">
        <v>278</v>
      </c>
      <c r="F147" s="252" t="s">
        <v>554</v>
      </c>
      <c r="G147" s="252" t="s">
        <v>483</v>
      </c>
      <c r="H147" s="252" t="s">
        <v>555</v>
      </c>
      <c r="I147" s="258" t="s">
        <v>279</v>
      </c>
      <c r="J147" s="261">
        <v>30</v>
      </c>
      <c r="K147" s="264" t="str">
        <f>+IF(L147=FORMULAS!$N$2,FORMULAS!$O$2,IF('208-PLA-Ft-78 Mapa Gestión'!L147:L152=FORMULAS!$N$3,FORMULAS!$O$3,IF('208-PLA-Ft-78 Mapa Gestión'!L147:L152=FORMULAS!$N$4,FORMULAS!$O$4,IF('208-PLA-Ft-78 Mapa Gestión'!L147:L152=FORMULAS!$N$5,FORMULAS!$O$5,IF('208-PLA-Ft-78 Mapa Gestión'!L147:L152=FORMULAS!$N$6,FORMULAS!$O$6)))))</f>
        <v>Media</v>
      </c>
      <c r="L147" s="267">
        <f>+IF(J147&lt;=FORMULAS!$M$2,FORMULAS!$N$2,IF('208-PLA-Ft-78 Mapa Gestión'!J147&lt;=FORMULAS!$M$3,FORMULAS!$N$3,IF('208-PLA-Ft-78 Mapa Gestión'!J147&lt;=FORMULAS!$M$4,FORMULAS!$N$4,IF('208-PLA-Ft-78 Mapa Gestión'!J147&lt;=FORMULAS!$M$5,FORMULAS!$N$5,FORMULAS!$N$6))))</f>
        <v>0.6</v>
      </c>
      <c r="M147" s="270" t="s">
        <v>136</v>
      </c>
      <c r="N147" s="264" t="str">
        <f>+IF(M147=FORMULAS!$H$2,FORMULAS!$I$2,IF('208-PLA-Ft-78 Mapa Gestión'!M147:M152=FORMULAS!$H$3,FORMULAS!$I$3,IF('208-PLA-Ft-78 Mapa Gestión'!M147:M152=FORMULAS!$H$4,FORMULAS!$I$4,IF('208-PLA-Ft-78 Mapa Gestión'!M147:M152=FORMULAS!$H$5,FORMULAS!$I$5,IF('208-PLA-Ft-78 Mapa Gestión'!M147:M152=FORMULAS!$H$6,FORMULAS!$I$6,IF('208-PLA-Ft-78 Mapa Gestión'!M147:M152=FORMULAS!$H$7,FORMULAS!$I$7,IF('208-PLA-Ft-78 Mapa Gestión'!M147:M152=FORMULAS!$H$8,FORMULAS!$I$8,IF('208-PLA-Ft-78 Mapa Gestión'!M147:M152=FORMULAS!$H$9,FORMULAS!$I$9,IF('208-PLA-Ft-78 Mapa Gestión'!M147:M152=FORMULAS!$H$10,FORMULAS!$I$10,IF('208-PLA-Ft-78 Mapa Gestión'!M147:M152=FORMULAS!$H$11,FORMULAS!$I$11))))))))))</f>
        <v>Leve</v>
      </c>
      <c r="O147" s="211">
        <f>VLOOKUP(N147,FORMULAS!$I$1:$J$6,2,0)</f>
        <v>0.2</v>
      </c>
      <c r="P147" s="211" t="str">
        <f t="shared" ref="P147" si="132">CONCATENATE(N147,K147)</f>
        <v>LeveMedia</v>
      </c>
      <c r="Q147" s="214" t="str">
        <f>VLOOKUP(P147,FORMULAS!$K$17:$L$42,2,0)</f>
        <v>Moderado</v>
      </c>
      <c r="R147" s="125">
        <v>1</v>
      </c>
      <c r="S147" s="156" t="s">
        <v>556</v>
      </c>
      <c r="T147" s="65" t="str">
        <f>VLOOKUP(U147,FORMULAS!$A$15:$B$18,2,0)</f>
        <v>Probabilidad</v>
      </c>
      <c r="U147" s="66" t="s">
        <v>13</v>
      </c>
      <c r="V147" s="67">
        <f>+IF(U147='Tabla Valoración controles'!$D$4,'Tabla Valoración controles'!$F$4,IF('208-PLA-Ft-78 Mapa Gestión'!U147='Tabla Valoración controles'!$D$5,'Tabla Valoración controles'!$F$5,IF(U147=FORMULAS!$A$10,0,'Tabla Valoración controles'!$F$6)))</f>
        <v>0.25</v>
      </c>
      <c r="W147" s="66" t="s">
        <v>8</v>
      </c>
      <c r="X147" s="68">
        <f>+IF(W147='Tabla Valoración controles'!$D$7,'Tabla Valoración controles'!$F$7,IF(U147=FORMULAS!$A$10,0,'Tabla Valoración controles'!$F$8))</f>
        <v>0.15</v>
      </c>
      <c r="Y147" s="66" t="s">
        <v>19</v>
      </c>
      <c r="Z147" s="67">
        <f>+IF(Y147='Tabla Valoración controles'!$D$9,'Tabla Valoración controles'!$F$9,IF(U147=FORMULAS!$A$10,0,'Tabla Valoración controles'!$F$10))</f>
        <v>0</v>
      </c>
      <c r="AA147" s="66" t="s">
        <v>21</v>
      </c>
      <c r="AB147" s="67">
        <f>+IF(AA147='Tabla Valoración controles'!$D$9,'Tabla Valoración controles'!$F$9,IF(W147=FORMULAS!$A$10,0,'Tabla Valoración controles'!$F$10))</f>
        <v>0</v>
      </c>
      <c r="AC147" s="66" t="s">
        <v>102</v>
      </c>
      <c r="AD147" s="67">
        <f>+IF(AC147='Tabla Valoración controles'!$D$13,'Tabla Valoración controles'!$F$13,'Tabla Valoración controles'!$F$14)</f>
        <v>0</v>
      </c>
      <c r="AE147" s="123"/>
      <c r="AF147" s="69"/>
      <c r="AG147" s="68"/>
      <c r="AH147" s="69"/>
      <c r="AI147" s="68"/>
      <c r="AJ147" s="70"/>
      <c r="AK147" s="66"/>
      <c r="AL147" s="71"/>
      <c r="AM147" s="74"/>
      <c r="AN147" s="72"/>
      <c r="AO147" s="72"/>
      <c r="AP147" s="72"/>
      <c r="AQ147" s="72"/>
      <c r="AR147" s="72"/>
      <c r="AS147" s="72"/>
      <c r="AT147" s="72"/>
      <c r="AU147" s="72"/>
      <c r="AV147" s="72"/>
      <c r="AW147" s="72"/>
      <c r="AX147" s="72"/>
      <c r="AY147" s="72"/>
      <c r="AZ147" s="72"/>
      <c r="BA147" s="72"/>
      <c r="BB147" s="72"/>
      <c r="BC147" s="121">
        <f t="shared" si="74"/>
        <v>0.4</v>
      </c>
      <c r="BD147" s="121">
        <f>+IF(T147=FORMULAS!$A$8,'208-PLA-Ft-78 Mapa Gestión'!BC147*'208-PLA-Ft-78 Mapa Gestión'!L147:L152,'208-PLA-Ft-78 Mapa Gestión'!BC147*'208-PLA-Ft-78 Mapa Gestión'!O147:O152)</f>
        <v>0.24</v>
      </c>
      <c r="BE147" s="121">
        <f>+IF(T147=FORMULAS!$A$8,'208-PLA-Ft-78 Mapa Gestión'!L147:L152-'208-PLA-Ft-78 Mapa Gestión'!BD147,0)</f>
        <v>0.36</v>
      </c>
      <c r="BF147" s="219">
        <f t="shared" ref="BF147" si="133">+BE152</f>
        <v>0.36</v>
      </c>
      <c r="BG147" s="219" t="str">
        <f>+IF(BF147&lt;=FORMULAS!$N$2,FORMULAS!$O$2,IF(BF147&lt;=FORMULAS!$N$3,FORMULAS!$O$3,IF(BF147&lt;=FORMULAS!$N$4,FORMULAS!$O$4,IF(BF147&lt;=FORMULAS!$N$5,FORMULAS!$O$5,FORMULAS!O144))))</f>
        <v>Baja</v>
      </c>
      <c r="BH147" s="219" t="str">
        <f>+IF(T147=FORMULAS!$A$9,BE152,'208-PLA-Ft-78 Mapa Gestión'!N147:N152)</f>
        <v>Leve</v>
      </c>
      <c r="BI147" s="219">
        <f>+IF(T147=FORMULAS!B147,'208-PLA-Ft-78 Mapa Gestión'!BE152,'208-PLA-Ft-78 Mapa Gestión'!O147:O152)</f>
        <v>0.2</v>
      </c>
      <c r="BJ147" s="227" t="str">
        <f t="shared" ref="BJ147" si="134">CONCATENATE(BH147,BG147)</f>
        <v>LeveBaja</v>
      </c>
      <c r="BK147" s="243" t="str">
        <f>VLOOKUP(BJ147,FORMULAS!$K$17:$L$42,2,0)</f>
        <v>Bajo</v>
      </c>
      <c r="BL147" s="194" t="s">
        <v>170</v>
      </c>
      <c r="BM147" s="199" t="s">
        <v>662</v>
      </c>
      <c r="BN147" s="199" t="s">
        <v>515</v>
      </c>
      <c r="BO147" s="200">
        <v>44562</v>
      </c>
      <c r="BP147" s="200">
        <v>44926</v>
      </c>
      <c r="BQ147" s="199" t="s">
        <v>557</v>
      </c>
      <c r="BR147" s="199" t="s">
        <v>558</v>
      </c>
      <c r="BS147" s="194" t="s">
        <v>253</v>
      </c>
      <c r="BT147" s="194"/>
      <c r="BU147" s="194"/>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194"/>
      <c r="CR147" s="194"/>
    </row>
    <row r="148" spans="1:96" ht="17.25" customHeight="1" x14ac:dyDescent="0.2">
      <c r="A148" s="250"/>
      <c r="B148" s="277"/>
      <c r="C148" s="241"/>
      <c r="D148" s="241"/>
      <c r="E148" s="253"/>
      <c r="F148" s="253"/>
      <c r="G148" s="253"/>
      <c r="H148" s="253"/>
      <c r="I148" s="259"/>
      <c r="J148" s="262"/>
      <c r="K148" s="265"/>
      <c r="L148" s="268"/>
      <c r="M148" s="271"/>
      <c r="N148" s="265"/>
      <c r="O148" s="212"/>
      <c r="P148" s="212"/>
      <c r="Q148" s="215"/>
      <c r="R148" s="65"/>
      <c r="S148" s="51"/>
      <c r="T148" s="65">
        <f>VLOOKUP(U148,FORMULAS!$A$15:$B$18,2,0)</f>
        <v>0</v>
      </c>
      <c r="U148" s="66" t="s">
        <v>163</v>
      </c>
      <c r="V148" s="67">
        <f>+IF(U148='Tabla Valoración controles'!$D$4,'Tabla Valoración controles'!$F$4,IF('208-PLA-Ft-78 Mapa Gestión'!U148='Tabla Valoración controles'!$D$5,'Tabla Valoración controles'!$F$5,IF(U148=FORMULAS!$A$10,0,'Tabla Valoración controles'!$F$6)))</f>
        <v>0</v>
      </c>
      <c r="W148" s="66"/>
      <c r="X148" s="68">
        <f>+IF(W148='Tabla Valoración controles'!$D$7,'Tabla Valoración controles'!$F$7,IF(U148=FORMULAS!$A$10,0,'Tabla Valoración controles'!$F$8))</f>
        <v>0</v>
      </c>
      <c r="Y148" s="66"/>
      <c r="Z148" s="67">
        <f>+IF(Y148='Tabla Valoración controles'!$D$9,'Tabla Valoración controles'!$F$9,IF(U148=FORMULAS!$A$10,0,'Tabla Valoración controles'!$F$10))</f>
        <v>0</v>
      </c>
      <c r="AA148" s="66"/>
      <c r="AB148" s="67">
        <f>+IF(AA148='Tabla Valoración controles'!$D$9,'Tabla Valoración controles'!$F$9,IF(W148=FORMULAS!$A$10,0,'Tabla Valoración controles'!$F$10))</f>
        <v>0</v>
      </c>
      <c r="AC148" s="66"/>
      <c r="AD148" s="67">
        <f>+IF(AC148='Tabla Valoración controles'!$D$13,'Tabla Valoración controles'!$F$13,'Tabla Valoración controles'!$F$14)</f>
        <v>0</v>
      </c>
      <c r="AE148" s="123"/>
      <c r="AF148" s="69"/>
      <c r="AG148" s="68"/>
      <c r="AH148" s="69"/>
      <c r="AI148" s="68"/>
      <c r="AJ148" s="70"/>
      <c r="AK148" s="66"/>
      <c r="AL148" s="71"/>
      <c r="AM148" s="74"/>
      <c r="AN148" s="72"/>
      <c r="AO148" s="72"/>
      <c r="AP148" s="72"/>
      <c r="AQ148" s="72"/>
      <c r="AR148" s="72"/>
      <c r="AS148" s="72"/>
      <c r="AT148" s="72"/>
      <c r="AU148" s="72"/>
      <c r="AV148" s="72"/>
      <c r="AW148" s="72"/>
      <c r="AX148" s="72"/>
      <c r="AY148" s="72"/>
      <c r="AZ148" s="72"/>
      <c r="BA148" s="72"/>
      <c r="BB148" s="72"/>
      <c r="BC148" s="121">
        <f t="shared" si="74"/>
        <v>0</v>
      </c>
      <c r="BD148" s="121">
        <f t="shared" ref="BD148" si="135">+BC148*BE147</f>
        <v>0</v>
      </c>
      <c r="BE148" s="121">
        <f t="shared" ref="BE148" si="136">+BE147-BD148</f>
        <v>0.36</v>
      </c>
      <c r="BF148" s="220"/>
      <c r="BG148" s="220"/>
      <c r="BH148" s="220"/>
      <c r="BI148" s="220"/>
      <c r="BJ148" s="227"/>
      <c r="BK148" s="244"/>
      <c r="BL148" s="195"/>
      <c r="BM148" s="199"/>
      <c r="BN148" s="199"/>
      <c r="BO148" s="200"/>
      <c r="BP148" s="200"/>
      <c r="BQ148" s="199"/>
      <c r="BR148" s="199"/>
      <c r="BS148" s="195"/>
      <c r="BT148" s="195"/>
      <c r="BU148" s="195"/>
      <c r="BV148" s="195"/>
      <c r="BW148" s="195"/>
      <c r="BX148" s="195"/>
      <c r="BY148" s="195"/>
      <c r="BZ148" s="195"/>
      <c r="CA148" s="195"/>
      <c r="CB148" s="195"/>
      <c r="CC148" s="195"/>
      <c r="CD148" s="195"/>
      <c r="CE148" s="195"/>
      <c r="CF148" s="195"/>
      <c r="CG148" s="195"/>
      <c r="CH148" s="195"/>
      <c r="CI148" s="195"/>
      <c r="CJ148" s="195"/>
      <c r="CK148" s="195"/>
      <c r="CL148" s="195"/>
      <c r="CM148" s="195"/>
      <c r="CN148" s="195"/>
      <c r="CO148" s="195"/>
      <c r="CP148" s="195"/>
      <c r="CQ148" s="195"/>
      <c r="CR148" s="195"/>
    </row>
    <row r="149" spans="1:96" ht="17.25" customHeight="1" x14ac:dyDescent="0.2">
      <c r="A149" s="250"/>
      <c r="B149" s="277"/>
      <c r="C149" s="241"/>
      <c r="D149" s="241"/>
      <c r="E149" s="253"/>
      <c r="F149" s="253"/>
      <c r="G149" s="253"/>
      <c r="H149" s="253"/>
      <c r="I149" s="259"/>
      <c r="J149" s="262"/>
      <c r="K149" s="265"/>
      <c r="L149" s="268"/>
      <c r="M149" s="271"/>
      <c r="N149" s="265"/>
      <c r="O149" s="212"/>
      <c r="P149" s="212"/>
      <c r="Q149" s="215"/>
      <c r="R149" s="65"/>
      <c r="S149" s="51"/>
      <c r="T149" s="65">
        <f>VLOOKUP(U149,FORMULAS!$A$15:$B$18,2,0)</f>
        <v>0</v>
      </c>
      <c r="U149" s="66" t="s">
        <v>163</v>
      </c>
      <c r="V149" s="67">
        <f>+IF(U149='Tabla Valoración controles'!$D$4,'Tabla Valoración controles'!$F$4,IF('208-PLA-Ft-78 Mapa Gestión'!U149='Tabla Valoración controles'!$D$5,'Tabla Valoración controles'!$F$5,IF(U149=FORMULAS!$A$10,0,'Tabla Valoración controles'!$F$6)))</f>
        <v>0</v>
      </c>
      <c r="W149" s="66"/>
      <c r="X149" s="68">
        <f>+IF(W149='Tabla Valoración controles'!$D$7,'Tabla Valoración controles'!$F$7,IF(U149=FORMULAS!$A$10,0,'Tabla Valoración controles'!$F$8))</f>
        <v>0</v>
      </c>
      <c r="Y149" s="66"/>
      <c r="Z149" s="67">
        <f>+IF(Y149='Tabla Valoración controles'!$D$9,'Tabla Valoración controles'!$F$9,IF(U149=FORMULAS!$A$10,0,'Tabla Valoración controles'!$F$10))</f>
        <v>0</v>
      </c>
      <c r="AA149" s="66"/>
      <c r="AB149" s="67">
        <f>+IF(AA149='Tabla Valoración controles'!$D$9,'Tabla Valoración controles'!$F$9,IF(W149=FORMULAS!$A$10,0,'Tabla Valoración controles'!$F$10))</f>
        <v>0</v>
      </c>
      <c r="AC149" s="66"/>
      <c r="AD149" s="67">
        <f>+IF(AC149='Tabla Valoración controles'!$D$13,'Tabla Valoración controles'!$F$13,'Tabla Valoración controles'!$F$14)</f>
        <v>0</v>
      </c>
      <c r="AE149" s="123"/>
      <c r="AF149" s="69"/>
      <c r="AG149" s="68"/>
      <c r="AH149" s="69"/>
      <c r="AI149" s="68"/>
      <c r="AJ149" s="70"/>
      <c r="AK149" s="66"/>
      <c r="AL149" s="71"/>
      <c r="AM149" s="74"/>
      <c r="AN149" s="72"/>
      <c r="AO149" s="72"/>
      <c r="AP149" s="72"/>
      <c r="AQ149" s="72"/>
      <c r="AR149" s="72"/>
      <c r="AS149" s="72"/>
      <c r="AT149" s="72"/>
      <c r="AU149" s="72"/>
      <c r="AV149" s="72"/>
      <c r="AW149" s="72"/>
      <c r="AX149" s="72"/>
      <c r="AY149" s="72"/>
      <c r="AZ149" s="72"/>
      <c r="BA149" s="72"/>
      <c r="BB149" s="72"/>
      <c r="BC149" s="121">
        <f t="shared" si="74"/>
        <v>0</v>
      </c>
      <c r="BD149" s="121">
        <f t="shared" ref="BD149:BD152" si="137">+BD148*BC149</f>
        <v>0</v>
      </c>
      <c r="BE149" s="121">
        <f t="shared" si="70"/>
        <v>0.36</v>
      </c>
      <c r="BF149" s="220"/>
      <c r="BG149" s="220"/>
      <c r="BH149" s="220"/>
      <c r="BI149" s="220"/>
      <c r="BJ149" s="227"/>
      <c r="BK149" s="244"/>
      <c r="BL149" s="195"/>
      <c r="BM149" s="160"/>
      <c r="BN149" s="160"/>
      <c r="BO149" s="160"/>
      <c r="BP149" s="160"/>
      <c r="BQ149" s="160"/>
      <c r="BR149" s="160"/>
      <c r="BS149" s="195"/>
      <c r="BT149" s="195"/>
      <c r="BU149" s="195"/>
      <c r="BV149" s="195"/>
      <c r="BW149" s="195"/>
      <c r="BX149" s="195"/>
      <c r="BY149" s="195"/>
      <c r="BZ149" s="195"/>
      <c r="CA149" s="195"/>
      <c r="CB149" s="195"/>
      <c r="CC149" s="195"/>
      <c r="CD149" s="195"/>
      <c r="CE149" s="195"/>
      <c r="CF149" s="195"/>
      <c r="CG149" s="195"/>
      <c r="CH149" s="195"/>
      <c r="CI149" s="195"/>
      <c r="CJ149" s="195"/>
      <c r="CK149" s="195"/>
      <c r="CL149" s="195"/>
      <c r="CM149" s="195"/>
      <c r="CN149" s="195"/>
      <c r="CO149" s="195"/>
      <c r="CP149" s="195"/>
      <c r="CQ149" s="195"/>
      <c r="CR149" s="195"/>
    </row>
    <row r="150" spans="1:96" ht="17.25" customHeight="1" x14ac:dyDescent="0.2">
      <c r="A150" s="250"/>
      <c r="B150" s="277"/>
      <c r="C150" s="241"/>
      <c r="D150" s="241"/>
      <c r="E150" s="253"/>
      <c r="F150" s="253"/>
      <c r="G150" s="253"/>
      <c r="H150" s="253"/>
      <c r="I150" s="259"/>
      <c r="J150" s="262"/>
      <c r="K150" s="265"/>
      <c r="L150" s="268"/>
      <c r="M150" s="271"/>
      <c r="N150" s="265"/>
      <c r="O150" s="212"/>
      <c r="P150" s="212"/>
      <c r="Q150" s="215"/>
      <c r="R150" s="65"/>
      <c r="S150" s="51"/>
      <c r="T150" s="65">
        <f>VLOOKUP(U150,FORMULAS!$A$15:$B$18,2,0)</f>
        <v>0</v>
      </c>
      <c r="U150" s="66" t="s">
        <v>163</v>
      </c>
      <c r="V150" s="67">
        <f>+IF(U150='Tabla Valoración controles'!$D$4,'Tabla Valoración controles'!$F$4,IF('208-PLA-Ft-78 Mapa Gestión'!U150='Tabla Valoración controles'!$D$5,'Tabla Valoración controles'!$F$5,IF(U150=FORMULAS!$A$10,0,'Tabla Valoración controles'!$F$6)))</f>
        <v>0</v>
      </c>
      <c r="W150" s="66"/>
      <c r="X150" s="68">
        <f>+IF(W150='Tabla Valoración controles'!$D$7,'Tabla Valoración controles'!$F$7,IF(U150=FORMULAS!$A$10,0,'Tabla Valoración controles'!$F$8))</f>
        <v>0</v>
      </c>
      <c r="Y150" s="66"/>
      <c r="Z150" s="67">
        <f>+IF(Y150='Tabla Valoración controles'!$D$9,'Tabla Valoración controles'!$F$9,IF(U150=FORMULAS!$A$10,0,'Tabla Valoración controles'!$F$10))</f>
        <v>0</v>
      </c>
      <c r="AA150" s="66"/>
      <c r="AB150" s="67">
        <f>+IF(AA150='Tabla Valoración controles'!$D$9,'Tabla Valoración controles'!$F$9,IF(W150=FORMULAS!$A$10,0,'Tabla Valoración controles'!$F$10))</f>
        <v>0</v>
      </c>
      <c r="AC150" s="66"/>
      <c r="AD150" s="67">
        <f>+IF(AC150='Tabla Valoración controles'!$D$13,'Tabla Valoración controles'!$F$13,'Tabla Valoración controles'!$F$14)</f>
        <v>0</v>
      </c>
      <c r="AE150" s="123"/>
      <c r="AF150" s="69"/>
      <c r="AG150" s="68"/>
      <c r="AH150" s="69"/>
      <c r="AI150" s="68"/>
      <c r="AJ150" s="70"/>
      <c r="AK150" s="66"/>
      <c r="AL150" s="71"/>
      <c r="AM150" s="74"/>
      <c r="AN150" s="72"/>
      <c r="AO150" s="72"/>
      <c r="AP150" s="72"/>
      <c r="AQ150" s="72"/>
      <c r="AR150" s="72"/>
      <c r="AS150" s="72"/>
      <c r="AT150" s="72"/>
      <c r="AU150" s="72"/>
      <c r="AV150" s="72"/>
      <c r="AW150" s="72"/>
      <c r="AX150" s="72"/>
      <c r="AY150" s="72"/>
      <c r="AZ150" s="72"/>
      <c r="BA150" s="72"/>
      <c r="BB150" s="72"/>
      <c r="BC150" s="121">
        <f t="shared" si="74"/>
        <v>0</v>
      </c>
      <c r="BD150" s="121">
        <f t="shared" si="137"/>
        <v>0</v>
      </c>
      <c r="BE150" s="121">
        <f t="shared" si="70"/>
        <v>0.36</v>
      </c>
      <c r="BF150" s="220"/>
      <c r="BG150" s="220"/>
      <c r="BH150" s="220"/>
      <c r="BI150" s="220"/>
      <c r="BJ150" s="227"/>
      <c r="BK150" s="244"/>
      <c r="BL150" s="195"/>
      <c r="BM150" s="160"/>
      <c r="BN150" s="160"/>
      <c r="BO150" s="160"/>
      <c r="BP150" s="160"/>
      <c r="BQ150" s="160"/>
      <c r="BR150" s="160"/>
      <c r="BS150" s="195"/>
      <c r="BT150" s="195"/>
      <c r="BU150" s="195"/>
      <c r="BV150" s="195"/>
      <c r="BW150" s="195"/>
      <c r="BX150" s="195"/>
      <c r="BY150" s="195"/>
      <c r="BZ150" s="195"/>
      <c r="CA150" s="195"/>
      <c r="CB150" s="195"/>
      <c r="CC150" s="195"/>
      <c r="CD150" s="195"/>
      <c r="CE150" s="195"/>
      <c r="CF150" s="195"/>
      <c r="CG150" s="195"/>
      <c r="CH150" s="195"/>
      <c r="CI150" s="195"/>
      <c r="CJ150" s="195"/>
      <c r="CK150" s="195"/>
      <c r="CL150" s="195"/>
      <c r="CM150" s="195"/>
      <c r="CN150" s="195"/>
      <c r="CO150" s="195"/>
      <c r="CP150" s="195"/>
      <c r="CQ150" s="195"/>
      <c r="CR150" s="195"/>
    </row>
    <row r="151" spans="1:96" ht="17.25" customHeight="1" x14ac:dyDescent="0.2">
      <c r="A151" s="250"/>
      <c r="B151" s="277"/>
      <c r="C151" s="241"/>
      <c r="D151" s="241"/>
      <c r="E151" s="253"/>
      <c r="F151" s="253"/>
      <c r="G151" s="253"/>
      <c r="H151" s="253"/>
      <c r="I151" s="259"/>
      <c r="J151" s="262"/>
      <c r="K151" s="265"/>
      <c r="L151" s="268"/>
      <c r="M151" s="271"/>
      <c r="N151" s="265"/>
      <c r="O151" s="212"/>
      <c r="P151" s="212"/>
      <c r="Q151" s="215"/>
      <c r="R151" s="65"/>
      <c r="S151" s="51"/>
      <c r="T151" s="65">
        <f>VLOOKUP(U151,FORMULAS!$A$15:$B$18,2,0)</f>
        <v>0</v>
      </c>
      <c r="U151" s="66" t="s">
        <v>163</v>
      </c>
      <c r="V151" s="67">
        <f>+IF(U151='Tabla Valoración controles'!$D$4,'Tabla Valoración controles'!$F$4,IF('208-PLA-Ft-78 Mapa Gestión'!U151='Tabla Valoración controles'!$D$5,'Tabla Valoración controles'!$F$5,IF(U151=FORMULAS!$A$10,0,'Tabla Valoración controles'!$F$6)))</f>
        <v>0</v>
      </c>
      <c r="W151" s="66"/>
      <c r="X151" s="68">
        <f>+IF(W151='Tabla Valoración controles'!$D$7,'Tabla Valoración controles'!$F$7,IF(U151=FORMULAS!$A$10,0,'Tabla Valoración controles'!$F$8))</f>
        <v>0</v>
      </c>
      <c r="Y151" s="66"/>
      <c r="Z151" s="67">
        <f>+IF(Y151='Tabla Valoración controles'!$D$9,'Tabla Valoración controles'!$F$9,IF(U151=FORMULAS!$A$10,0,'Tabla Valoración controles'!$F$10))</f>
        <v>0</v>
      </c>
      <c r="AA151" s="66"/>
      <c r="AB151" s="67">
        <f>+IF(AA151='Tabla Valoración controles'!$D$9,'Tabla Valoración controles'!$F$9,IF(W151=FORMULAS!$A$10,0,'Tabla Valoración controles'!$F$10))</f>
        <v>0</v>
      </c>
      <c r="AC151" s="66"/>
      <c r="AD151" s="67">
        <f>+IF(AC151='Tabla Valoración controles'!$D$13,'Tabla Valoración controles'!$F$13,'Tabla Valoración controles'!$F$14)</f>
        <v>0</v>
      </c>
      <c r="AE151" s="123"/>
      <c r="AF151" s="69"/>
      <c r="AG151" s="68"/>
      <c r="AH151" s="69"/>
      <c r="AI151" s="68"/>
      <c r="AJ151" s="70"/>
      <c r="AK151" s="66"/>
      <c r="AL151" s="71"/>
      <c r="AM151" s="74"/>
      <c r="AN151" s="72"/>
      <c r="AO151" s="72"/>
      <c r="AP151" s="72"/>
      <c r="AQ151" s="72"/>
      <c r="AR151" s="72"/>
      <c r="AS151" s="72"/>
      <c r="AT151" s="72"/>
      <c r="AU151" s="72"/>
      <c r="AV151" s="72"/>
      <c r="AW151" s="72"/>
      <c r="AX151" s="72"/>
      <c r="AY151" s="72"/>
      <c r="AZ151" s="72"/>
      <c r="BA151" s="72"/>
      <c r="BB151" s="72"/>
      <c r="BC151" s="121">
        <f t="shared" si="74"/>
        <v>0</v>
      </c>
      <c r="BD151" s="121">
        <f t="shared" si="137"/>
        <v>0</v>
      </c>
      <c r="BE151" s="121">
        <f t="shared" si="70"/>
        <v>0.36</v>
      </c>
      <c r="BF151" s="220"/>
      <c r="BG151" s="220"/>
      <c r="BH151" s="220"/>
      <c r="BI151" s="220"/>
      <c r="BJ151" s="227"/>
      <c r="BK151" s="244"/>
      <c r="BL151" s="195"/>
      <c r="BM151" s="160"/>
      <c r="BN151" s="160"/>
      <c r="BO151" s="160"/>
      <c r="BP151" s="160"/>
      <c r="BQ151" s="160"/>
      <c r="BR151" s="160"/>
      <c r="BS151" s="195"/>
      <c r="BT151" s="195"/>
      <c r="BU151" s="195"/>
      <c r="BV151" s="195"/>
      <c r="BW151" s="195"/>
      <c r="BX151" s="195"/>
      <c r="BY151" s="195"/>
      <c r="BZ151" s="195"/>
      <c r="CA151" s="195"/>
      <c r="CB151" s="195"/>
      <c r="CC151" s="195"/>
      <c r="CD151" s="195"/>
      <c r="CE151" s="195"/>
      <c r="CF151" s="195"/>
      <c r="CG151" s="195"/>
      <c r="CH151" s="195"/>
      <c r="CI151" s="195"/>
      <c r="CJ151" s="195"/>
      <c r="CK151" s="195"/>
      <c r="CL151" s="195"/>
      <c r="CM151" s="195"/>
      <c r="CN151" s="195"/>
      <c r="CO151" s="195"/>
      <c r="CP151" s="195"/>
      <c r="CQ151" s="195"/>
      <c r="CR151" s="195"/>
    </row>
    <row r="152" spans="1:96" ht="17.25" customHeight="1" x14ac:dyDescent="0.2">
      <c r="A152" s="251"/>
      <c r="B152" s="278"/>
      <c r="C152" s="242"/>
      <c r="D152" s="242"/>
      <c r="E152" s="254"/>
      <c r="F152" s="254"/>
      <c r="G152" s="254"/>
      <c r="H152" s="254"/>
      <c r="I152" s="260"/>
      <c r="J152" s="263"/>
      <c r="K152" s="266"/>
      <c r="L152" s="269"/>
      <c r="M152" s="272"/>
      <c r="N152" s="266"/>
      <c r="O152" s="213"/>
      <c r="P152" s="213"/>
      <c r="Q152" s="216"/>
      <c r="R152" s="65"/>
      <c r="S152" s="51"/>
      <c r="T152" s="65">
        <f>VLOOKUP(U152,FORMULAS!$A$15:$B$18,2,0)</f>
        <v>0</v>
      </c>
      <c r="U152" s="66" t="s">
        <v>163</v>
      </c>
      <c r="V152" s="67">
        <f>+IF(U152='Tabla Valoración controles'!$D$4,'Tabla Valoración controles'!$F$4,IF('208-PLA-Ft-78 Mapa Gestión'!U152='Tabla Valoración controles'!$D$5,'Tabla Valoración controles'!$F$5,IF(U152=FORMULAS!$A$10,0,'Tabla Valoración controles'!$F$6)))</f>
        <v>0</v>
      </c>
      <c r="W152" s="66"/>
      <c r="X152" s="68">
        <f>+IF(W152='Tabla Valoración controles'!$D$7,'Tabla Valoración controles'!$F$7,IF(U152=FORMULAS!$A$10,0,'Tabla Valoración controles'!$F$8))</f>
        <v>0</v>
      </c>
      <c r="Y152" s="66"/>
      <c r="Z152" s="67">
        <f>+IF(Y152='Tabla Valoración controles'!$D$9,'Tabla Valoración controles'!$F$9,IF(U152=FORMULAS!$A$10,0,'Tabla Valoración controles'!$F$10))</f>
        <v>0</v>
      </c>
      <c r="AA152" s="66"/>
      <c r="AB152" s="67">
        <f>+IF(AA152='Tabla Valoración controles'!$D$9,'Tabla Valoración controles'!$F$9,IF(W152=FORMULAS!$A$10,0,'Tabla Valoración controles'!$F$10))</f>
        <v>0</v>
      </c>
      <c r="AC152" s="66"/>
      <c r="AD152" s="67">
        <f>+IF(AC152='Tabla Valoración controles'!$D$13,'Tabla Valoración controles'!$F$13,'Tabla Valoración controles'!$F$14)</f>
        <v>0</v>
      </c>
      <c r="AE152" s="123"/>
      <c r="AF152" s="69"/>
      <c r="AG152" s="68"/>
      <c r="AH152" s="69"/>
      <c r="AI152" s="68"/>
      <c r="AJ152" s="70"/>
      <c r="AK152" s="66"/>
      <c r="AL152" s="71"/>
      <c r="AM152" s="74"/>
      <c r="AN152" s="72"/>
      <c r="AO152" s="72"/>
      <c r="AP152" s="72"/>
      <c r="AQ152" s="72"/>
      <c r="AR152" s="72"/>
      <c r="AS152" s="72"/>
      <c r="AT152" s="72"/>
      <c r="AU152" s="72"/>
      <c r="AV152" s="72"/>
      <c r="AW152" s="72"/>
      <c r="AX152" s="72"/>
      <c r="AY152" s="72"/>
      <c r="AZ152" s="72"/>
      <c r="BA152" s="72"/>
      <c r="BB152" s="72"/>
      <c r="BC152" s="121">
        <f t="shared" si="74"/>
        <v>0</v>
      </c>
      <c r="BD152" s="121">
        <f t="shared" si="137"/>
        <v>0</v>
      </c>
      <c r="BE152" s="121">
        <f t="shared" si="70"/>
        <v>0.36</v>
      </c>
      <c r="BF152" s="220"/>
      <c r="BG152" s="220"/>
      <c r="BH152" s="220"/>
      <c r="BI152" s="220"/>
      <c r="BJ152" s="227"/>
      <c r="BK152" s="245"/>
      <c r="BL152" s="202"/>
      <c r="BM152" s="160"/>
      <c r="BN152" s="160"/>
      <c r="BO152" s="160"/>
      <c r="BP152" s="160"/>
      <c r="BQ152" s="160"/>
      <c r="BR152" s="160"/>
      <c r="BS152" s="202"/>
      <c r="BT152" s="202"/>
      <c r="BU152" s="202"/>
      <c r="BV152" s="202"/>
      <c r="BW152" s="202"/>
      <c r="BX152" s="202"/>
      <c r="BY152" s="202"/>
      <c r="BZ152" s="202"/>
      <c r="CA152" s="202"/>
      <c r="CB152" s="202"/>
      <c r="CC152" s="202"/>
      <c r="CD152" s="202"/>
      <c r="CE152" s="202"/>
      <c r="CF152" s="202"/>
      <c r="CG152" s="202"/>
      <c r="CH152" s="202"/>
      <c r="CI152" s="202"/>
      <c r="CJ152" s="202"/>
      <c r="CK152" s="202"/>
      <c r="CL152" s="202"/>
      <c r="CM152" s="202"/>
      <c r="CN152" s="202"/>
      <c r="CO152" s="202"/>
      <c r="CP152" s="202"/>
      <c r="CQ152" s="202"/>
      <c r="CR152" s="202"/>
    </row>
    <row r="153" spans="1:96" ht="76.5" x14ac:dyDescent="0.2">
      <c r="A153" s="249">
        <v>25</v>
      </c>
      <c r="B153" s="276" t="s">
        <v>196</v>
      </c>
      <c r="C153" s="240" t="str">
        <f t="shared" ref="C153" si="138">VLOOKUP(B153,$CW$511:$CX$533,2,0)</f>
        <v>Garantizar la disponibilidad de la información contenida en los documentos de archivo de las dependencias de la Caja de la Vivienda Popular.</v>
      </c>
      <c r="D153" s="240" t="str">
        <f>VLOOKUP(B153,FORMULAS!$A$30:$C$52,3,0)</f>
        <v xml:space="preserve">Subdirector Administrativo </v>
      </c>
      <c r="E153" s="252" t="s">
        <v>278</v>
      </c>
      <c r="F153" s="252" t="s">
        <v>559</v>
      </c>
      <c r="G153" s="252" t="s">
        <v>484</v>
      </c>
      <c r="H153" s="252" t="s">
        <v>560</v>
      </c>
      <c r="I153" s="258" t="s">
        <v>287</v>
      </c>
      <c r="J153" s="261">
        <v>400</v>
      </c>
      <c r="K153" s="264" t="str">
        <f>+IF(L153=FORMULAS!$N$2,FORMULAS!$O$2,IF('208-PLA-Ft-78 Mapa Gestión'!L153:L158=FORMULAS!$N$3,FORMULAS!$O$3,IF('208-PLA-Ft-78 Mapa Gestión'!L153:L158=FORMULAS!$N$4,FORMULAS!$O$4,IF('208-PLA-Ft-78 Mapa Gestión'!L153:L158=FORMULAS!$N$5,FORMULAS!$O$5,IF('208-PLA-Ft-78 Mapa Gestión'!L153:L158=FORMULAS!$N$6,FORMULAS!$O$6)))))</f>
        <v>Media</v>
      </c>
      <c r="L153" s="267">
        <f>+IF(J153&lt;=FORMULAS!$M$2,FORMULAS!$N$2,IF('208-PLA-Ft-78 Mapa Gestión'!J153&lt;=FORMULAS!$M$3,FORMULAS!$N$3,IF('208-PLA-Ft-78 Mapa Gestión'!J153&lt;=FORMULAS!$M$4,FORMULAS!$N$4,IF('208-PLA-Ft-78 Mapa Gestión'!J153&lt;=FORMULAS!$M$5,FORMULAS!$N$5,FORMULAS!$N$6))))</f>
        <v>0.6</v>
      </c>
      <c r="M153" s="270" t="s">
        <v>93</v>
      </c>
      <c r="N153" s="264" t="str">
        <f>+IF(M153=FORMULAS!$H$2,FORMULAS!$I$2,IF('208-PLA-Ft-78 Mapa Gestión'!M153:M158=FORMULAS!$H$3,FORMULAS!$I$3,IF('208-PLA-Ft-78 Mapa Gestión'!M153:M158=FORMULAS!$H$4,FORMULAS!$I$4,IF('208-PLA-Ft-78 Mapa Gestión'!M153:M158=FORMULAS!$H$5,FORMULAS!$I$5,IF('208-PLA-Ft-78 Mapa Gestión'!M153:M158=FORMULAS!$H$6,FORMULAS!$I$6,IF('208-PLA-Ft-78 Mapa Gestión'!M153:M158=FORMULAS!$H$7,FORMULAS!$I$7,IF('208-PLA-Ft-78 Mapa Gestión'!M153:M158=FORMULAS!$H$8,FORMULAS!$I$8,IF('208-PLA-Ft-78 Mapa Gestión'!M153:M158=FORMULAS!$H$9,FORMULAS!$I$9,IF('208-PLA-Ft-78 Mapa Gestión'!M153:M158=FORMULAS!$H$10,FORMULAS!$I$10,IF('208-PLA-Ft-78 Mapa Gestión'!M153:M158=FORMULAS!$H$11,FORMULAS!$I$11))))))))))</f>
        <v>Moderado</v>
      </c>
      <c r="O153" s="211">
        <f>VLOOKUP(N153,FORMULAS!$I$1:$J$6,2,0)</f>
        <v>0.6</v>
      </c>
      <c r="P153" s="211" t="str">
        <f t="shared" ref="P153" si="139">CONCATENATE(N153,K153)</f>
        <v>ModeradoMedia</v>
      </c>
      <c r="Q153" s="214" t="str">
        <f>VLOOKUP(P153,FORMULAS!$K$17:$L$42,2,0)</f>
        <v>Moderado</v>
      </c>
      <c r="R153" s="125">
        <v>1</v>
      </c>
      <c r="S153" s="156" t="s">
        <v>561</v>
      </c>
      <c r="T153" s="65" t="str">
        <f>VLOOKUP(U153,FORMULAS!$A$15:$B$18,2,0)</f>
        <v>Probabilidad</v>
      </c>
      <c r="U153" s="66" t="s">
        <v>13</v>
      </c>
      <c r="V153" s="67">
        <f>+IF(U153='Tabla Valoración controles'!$D$4,'Tabla Valoración controles'!$F$4,IF('208-PLA-Ft-78 Mapa Gestión'!U153='Tabla Valoración controles'!$D$5,'Tabla Valoración controles'!$F$5,IF(U153=FORMULAS!$A$10,0,'Tabla Valoración controles'!$F$6)))</f>
        <v>0.25</v>
      </c>
      <c r="W153" s="66" t="s">
        <v>8</v>
      </c>
      <c r="X153" s="68">
        <f>+IF(W153='Tabla Valoración controles'!$D$7,'Tabla Valoración controles'!$F$7,IF(U153=FORMULAS!$A$10,0,'Tabla Valoración controles'!$F$8))</f>
        <v>0.15</v>
      </c>
      <c r="Y153" s="66" t="s">
        <v>18</v>
      </c>
      <c r="Z153" s="67">
        <f>+IF(Y153='Tabla Valoración controles'!$D$9,'Tabla Valoración controles'!$F$9,IF(U153=FORMULAS!$A$10,0,'Tabla Valoración controles'!$F$10))</f>
        <v>0</v>
      </c>
      <c r="AA153" s="66" t="s">
        <v>21</v>
      </c>
      <c r="AB153" s="67">
        <f>+IF(AA153='Tabla Valoración controles'!$D$9,'Tabla Valoración controles'!$F$9,IF(W153=FORMULAS!$A$10,0,'Tabla Valoración controles'!$F$10))</f>
        <v>0</v>
      </c>
      <c r="AC153" s="66" t="s">
        <v>102</v>
      </c>
      <c r="AD153" s="67">
        <f>+IF(AC153='Tabla Valoración controles'!$D$13,'Tabla Valoración controles'!$F$13,'Tabla Valoración controles'!$F$14)</f>
        <v>0</v>
      </c>
      <c r="AE153" s="123"/>
      <c r="AF153" s="69"/>
      <c r="AG153" s="68"/>
      <c r="AH153" s="69"/>
      <c r="AI153" s="68"/>
      <c r="AJ153" s="70"/>
      <c r="AK153" s="66"/>
      <c r="AL153" s="71"/>
      <c r="AM153" s="74"/>
      <c r="AN153" s="72"/>
      <c r="AO153" s="72"/>
      <c r="AP153" s="72"/>
      <c r="AQ153" s="72"/>
      <c r="AR153" s="72"/>
      <c r="AS153" s="72"/>
      <c r="AT153" s="72"/>
      <c r="AU153" s="72"/>
      <c r="AV153" s="72"/>
      <c r="AW153" s="72"/>
      <c r="AX153" s="72"/>
      <c r="AY153" s="72"/>
      <c r="AZ153" s="72"/>
      <c r="BA153" s="72"/>
      <c r="BB153" s="72"/>
      <c r="BC153" s="121">
        <f t="shared" si="74"/>
        <v>0.4</v>
      </c>
      <c r="BD153" s="121">
        <f>+IF(T153=FORMULAS!$A$8,'208-PLA-Ft-78 Mapa Gestión'!BC153*'208-PLA-Ft-78 Mapa Gestión'!L153:L158,'208-PLA-Ft-78 Mapa Gestión'!BC153*'208-PLA-Ft-78 Mapa Gestión'!O153:O158)</f>
        <v>0.24</v>
      </c>
      <c r="BE153" s="121">
        <f>+IF(T153=FORMULAS!$A$8,'208-PLA-Ft-78 Mapa Gestión'!L153:L158-'208-PLA-Ft-78 Mapa Gestión'!BD153,0)</f>
        <v>0.36</v>
      </c>
      <c r="BF153" s="219">
        <f t="shared" ref="BF153" si="140">+BE158</f>
        <v>0.36</v>
      </c>
      <c r="BG153" s="219" t="str">
        <f>+IF(BF153&lt;=FORMULAS!$N$2,FORMULAS!$O$2,IF(BF153&lt;=FORMULAS!$N$3,FORMULAS!$O$3,IF(BF153&lt;=FORMULAS!$N$4,FORMULAS!$O$4,IF(BF153&lt;=FORMULAS!$N$5,FORMULAS!$O$5,FORMULAS!O150))))</f>
        <v>Baja</v>
      </c>
      <c r="BH153" s="219" t="str">
        <f>+IF(T153=FORMULAS!$A$9,BE158,'208-PLA-Ft-78 Mapa Gestión'!N153:N158)</f>
        <v>Moderado</v>
      </c>
      <c r="BI153" s="219">
        <f>+IF(T153=FORMULAS!B153,'208-PLA-Ft-78 Mapa Gestión'!BE158,'208-PLA-Ft-78 Mapa Gestión'!O153:O158)</f>
        <v>0.6</v>
      </c>
      <c r="BJ153" s="227" t="str">
        <f t="shared" ref="BJ153" si="141">CONCATENATE(BH153,BG153)</f>
        <v>ModeradoBaja</v>
      </c>
      <c r="BK153" s="243" t="str">
        <f>VLOOKUP(BJ153,FORMULAS!$K$17:$L$42,2,0)</f>
        <v>Moderado</v>
      </c>
      <c r="BL153" s="194" t="s">
        <v>170</v>
      </c>
      <c r="BM153" s="134" t="s">
        <v>549</v>
      </c>
      <c r="BN153" s="134" t="s">
        <v>515</v>
      </c>
      <c r="BO153" s="146">
        <v>44562</v>
      </c>
      <c r="BP153" s="146">
        <v>44926</v>
      </c>
      <c r="BQ153" s="134" t="s">
        <v>663</v>
      </c>
      <c r="BR153" s="134" t="s">
        <v>562</v>
      </c>
      <c r="BS153" s="194" t="s">
        <v>253</v>
      </c>
      <c r="BT153" s="194"/>
      <c r="BU153" s="194"/>
      <c r="BV153" s="194"/>
      <c r="BW153" s="194"/>
      <c r="BX153" s="194"/>
      <c r="BY153" s="194"/>
      <c r="BZ153" s="194"/>
      <c r="CA153" s="194"/>
      <c r="CB153" s="194"/>
      <c r="CC153" s="194"/>
      <c r="CD153" s="194"/>
      <c r="CE153" s="194"/>
      <c r="CF153" s="194"/>
      <c r="CG153" s="194"/>
      <c r="CH153" s="194"/>
      <c r="CI153" s="194"/>
      <c r="CJ153" s="194"/>
      <c r="CK153" s="194"/>
      <c r="CL153" s="194"/>
      <c r="CM153" s="194"/>
      <c r="CN153" s="194"/>
      <c r="CO153" s="194"/>
      <c r="CP153" s="194"/>
      <c r="CQ153" s="194"/>
      <c r="CR153" s="194"/>
    </row>
    <row r="154" spans="1:96" ht="76.5" x14ac:dyDescent="0.2">
      <c r="A154" s="250"/>
      <c r="B154" s="277"/>
      <c r="C154" s="241"/>
      <c r="D154" s="241"/>
      <c r="E154" s="253"/>
      <c r="F154" s="253"/>
      <c r="G154" s="253"/>
      <c r="H154" s="253"/>
      <c r="I154" s="259"/>
      <c r="J154" s="262"/>
      <c r="K154" s="265"/>
      <c r="L154" s="268"/>
      <c r="M154" s="271"/>
      <c r="N154" s="265"/>
      <c r="O154" s="212"/>
      <c r="P154" s="212"/>
      <c r="Q154" s="215"/>
      <c r="R154" s="65"/>
      <c r="S154" s="51"/>
      <c r="T154" s="65">
        <f>VLOOKUP(U154,FORMULAS!$A$15:$B$18,2,0)</f>
        <v>0</v>
      </c>
      <c r="U154" s="66" t="s">
        <v>163</v>
      </c>
      <c r="V154" s="67">
        <f>+IF(U154='Tabla Valoración controles'!$D$4,'Tabla Valoración controles'!$F$4,IF('208-PLA-Ft-78 Mapa Gestión'!U154='Tabla Valoración controles'!$D$5,'Tabla Valoración controles'!$F$5,IF(U154=FORMULAS!$A$10,0,'Tabla Valoración controles'!$F$6)))</f>
        <v>0</v>
      </c>
      <c r="W154" s="66"/>
      <c r="X154" s="68">
        <f>+IF(W154='Tabla Valoración controles'!$D$7,'Tabla Valoración controles'!$F$7,IF(U154=FORMULAS!$A$10,0,'Tabla Valoración controles'!$F$8))</f>
        <v>0</v>
      </c>
      <c r="Y154" s="66"/>
      <c r="Z154" s="67">
        <f>+IF(Y154='Tabla Valoración controles'!$D$9,'Tabla Valoración controles'!$F$9,IF(U154=FORMULAS!$A$10,0,'Tabla Valoración controles'!$F$10))</f>
        <v>0</v>
      </c>
      <c r="AA154" s="66"/>
      <c r="AB154" s="67">
        <f>+IF(AA154='Tabla Valoración controles'!$D$9,'Tabla Valoración controles'!$F$9,IF(W154=FORMULAS!$A$10,0,'Tabla Valoración controles'!$F$10))</f>
        <v>0</v>
      </c>
      <c r="AC154" s="66"/>
      <c r="AD154" s="67">
        <f>+IF(AC154='Tabla Valoración controles'!$D$13,'Tabla Valoración controles'!$F$13,'Tabla Valoración controles'!$F$14)</f>
        <v>0</v>
      </c>
      <c r="AE154" s="123"/>
      <c r="AF154" s="69"/>
      <c r="AG154" s="68"/>
      <c r="AH154" s="69"/>
      <c r="AI154" s="68"/>
      <c r="AJ154" s="70"/>
      <c r="AK154" s="66"/>
      <c r="AL154" s="71"/>
      <c r="AM154" s="74"/>
      <c r="AN154" s="72"/>
      <c r="AO154" s="72"/>
      <c r="AP154" s="72"/>
      <c r="AQ154" s="72"/>
      <c r="AR154" s="72"/>
      <c r="AS154" s="72"/>
      <c r="AT154" s="72"/>
      <c r="AU154" s="72"/>
      <c r="AV154" s="72"/>
      <c r="AW154" s="72"/>
      <c r="AX154" s="72"/>
      <c r="AY154" s="72"/>
      <c r="AZ154" s="72"/>
      <c r="BA154" s="72"/>
      <c r="BB154" s="72"/>
      <c r="BC154" s="121">
        <f t="shared" si="74"/>
        <v>0</v>
      </c>
      <c r="BD154" s="121">
        <f t="shared" ref="BD154" si="142">+BC154*BE153</f>
        <v>0</v>
      </c>
      <c r="BE154" s="121">
        <f t="shared" ref="BE154" si="143">+BE153-BD154</f>
        <v>0.36</v>
      </c>
      <c r="BF154" s="220"/>
      <c r="BG154" s="220"/>
      <c r="BH154" s="220"/>
      <c r="BI154" s="220"/>
      <c r="BJ154" s="227"/>
      <c r="BK154" s="244"/>
      <c r="BL154" s="195"/>
      <c r="BM154" s="134" t="s">
        <v>563</v>
      </c>
      <c r="BN154" s="134" t="s">
        <v>515</v>
      </c>
      <c r="BO154" s="146">
        <v>44562</v>
      </c>
      <c r="BP154" s="146">
        <v>44772</v>
      </c>
      <c r="BQ154" s="134" t="s">
        <v>564</v>
      </c>
      <c r="BR154" s="134" t="s">
        <v>565</v>
      </c>
      <c r="BS154" s="195"/>
      <c r="BT154" s="195"/>
      <c r="BU154" s="195"/>
      <c r="BV154" s="195"/>
      <c r="BW154" s="195"/>
      <c r="BX154" s="195"/>
      <c r="BY154" s="195"/>
      <c r="BZ154" s="195"/>
      <c r="CA154" s="195"/>
      <c r="CB154" s="195"/>
      <c r="CC154" s="195"/>
      <c r="CD154" s="195"/>
      <c r="CE154" s="195"/>
      <c r="CF154" s="195"/>
      <c r="CG154" s="195"/>
      <c r="CH154" s="195"/>
      <c r="CI154" s="195"/>
      <c r="CJ154" s="195"/>
      <c r="CK154" s="195"/>
      <c r="CL154" s="195"/>
      <c r="CM154" s="195"/>
      <c r="CN154" s="195"/>
      <c r="CO154" s="195"/>
      <c r="CP154" s="195"/>
      <c r="CQ154" s="195"/>
      <c r="CR154" s="195"/>
    </row>
    <row r="155" spans="1:96" ht="17.25" customHeight="1" x14ac:dyDescent="0.2">
      <c r="A155" s="250"/>
      <c r="B155" s="277"/>
      <c r="C155" s="241"/>
      <c r="D155" s="241"/>
      <c r="E155" s="253"/>
      <c r="F155" s="253"/>
      <c r="G155" s="253"/>
      <c r="H155" s="253"/>
      <c r="I155" s="259"/>
      <c r="J155" s="262"/>
      <c r="K155" s="265"/>
      <c r="L155" s="268"/>
      <c r="M155" s="271"/>
      <c r="N155" s="265"/>
      <c r="O155" s="212"/>
      <c r="P155" s="212"/>
      <c r="Q155" s="215"/>
      <c r="R155" s="65"/>
      <c r="S155" s="51"/>
      <c r="T155" s="65">
        <f>VLOOKUP(U155,FORMULAS!$A$15:$B$18,2,0)</f>
        <v>0</v>
      </c>
      <c r="U155" s="66" t="s">
        <v>163</v>
      </c>
      <c r="V155" s="67">
        <f>+IF(U155='Tabla Valoración controles'!$D$4,'Tabla Valoración controles'!$F$4,IF('208-PLA-Ft-78 Mapa Gestión'!U155='Tabla Valoración controles'!$D$5,'Tabla Valoración controles'!$F$5,IF(U155=FORMULAS!$A$10,0,'Tabla Valoración controles'!$F$6)))</f>
        <v>0</v>
      </c>
      <c r="W155" s="66"/>
      <c r="X155" s="68">
        <f>+IF(W155='Tabla Valoración controles'!$D$7,'Tabla Valoración controles'!$F$7,IF(U155=FORMULAS!$A$10,0,'Tabla Valoración controles'!$F$8))</f>
        <v>0</v>
      </c>
      <c r="Y155" s="66"/>
      <c r="Z155" s="67">
        <f>+IF(Y155='Tabla Valoración controles'!$D$9,'Tabla Valoración controles'!$F$9,IF(U155=FORMULAS!$A$10,0,'Tabla Valoración controles'!$F$10))</f>
        <v>0</v>
      </c>
      <c r="AA155" s="66"/>
      <c r="AB155" s="67">
        <f>+IF(AA155='Tabla Valoración controles'!$D$9,'Tabla Valoración controles'!$F$9,IF(W155=FORMULAS!$A$10,0,'Tabla Valoración controles'!$F$10))</f>
        <v>0</v>
      </c>
      <c r="AC155" s="66"/>
      <c r="AD155" s="67">
        <f>+IF(AC155='Tabla Valoración controles'!$D$13,'Tabla Valoración controles'!$F$13,'Tabla Valoración controles'!$F$14)</f>
        <v>0</v>
      </c>
      <c r="AE155" s="123"/>
      <c r="AF155" s="69"/>
      <c r="AG155" s="68"/>
      <c r="AH155" s="69"/>
      <c r="AI155" s="68"/>
      <c r="AJ155" s="70"/>
      <c r="AK155" s="66"/>
      <c r="AL155" s="71"/>
      <c r="AM155" s="74"/>
      <c r="AN155" s="72"/>
      <c r="AO155" s="72"/>
      <c r="AP155" s="72"/>
      <c r="AQ155" s="72"/>
      <c r="AR155" s="72"/>
      <c r="AS155" s="72"/>
      <c r="AT155" s="72"/>
      <c r="AU155" s="72"/>
      <c r="AV155" s="72"/>
      <c r="AW155" s="72"/>
      <c r="AX155" s="72"/>
      <c r="AY155" s="72"/>
      <c r="AZ155" s="72"/>
      <c r="BA155" s="72"/>
      <c r="BB155" s="72"/>
      <c r="BC155" s="121">
        <f t="shared" si="74"/>
        <v>0</v>
      </c>
      <c r="BD155" s="121">
        <f t="shared" ref="BD155:BD158" si="144">+BD154*BC155</f>
        <v>0</v>
      </c>
      <c r="BE155" s="121">
        <f t="shared" si="70"/>
        <v>0.36</v>
      </c>
      <c r="BF155" s="220"/>
      <c r="BG155" s="220"/>
      <c r="BH155" s="220"/>
      <c r="BI155" s="220"/>
      <c r="BJ155" s="227"/>
      <c r="BK155" s="244"/>
      <c r="BL155" s="195"/>
      <c r="BM155" s="160"/>
      <c r="BN155" s="160"/>
      <c r="BO155" s="160"/>
      <c r="BP155" s="160"/>
      <c r="BQ155" s="160"/>
      <c r="BR155" s="160"/>
      <c r="BS155" s="195"/>
      <c r="BT155" s="195"/>
      <c r="BU155" s="195"/>
      <c r="BV155" s="195"/>
      <c r="BW155" s="195"/>
      <c r="BX155" s="195"/>
      <c r="BY155" s="195"/>
      <c r="BZ155" s="195"/>
      <c r="CA155" s="195"/>
      <c r="CB155" s="195"/>
      <c r="CC155" s="195"/>
      <c r="CD155" s="195"/>
      <c r="CE155" s="195"/>
      <c r="CF155" s="195"/>
      <c r="CG155" s="195"/>
      <c r="CH155" s="195"/>
      <c r="CI155" s="195"/>
      <c r="CJ155" s="195"/>
      <c r="CK155" s="195"/>
      <c r="CL155" s="195"/>
      <c r="CM155" s="195"/>
      <c r="CN155" s="195"/>
      <c r="CO155" s="195"/>
      <c r="CP155" s="195"/>
      <c r="CQ155" s="195"/>
      <c r="CR155" s="195"/>
    </row>
    <row r="156" spans="1:96" ht="17.25" customHeight="1" x14ac:dyDescent="0.2">
      <c r="A156" s="250"/>
      <c r="B156" s="277"/>
      <c r="C156" s="241"/>
      <c r="D156" s="241"/>
      <c r="E156" s="253"/>
      <c r="F156" s="253"/>
      <c r="G156" s="253"/>
      <c r="H156" s="253"/>
      <c r="I156" s="259"/>
      <c r="J156" s="262"/>
      <c r="K156" s="265"/>
      <c r="L156" s="268"/>
      <c r="M156" s="271"/>
      <c r="N156" s="265"/>
      <c r="O156" s="212"/>
      <c r="P156" s="212"/>
      <c r="Q156" s="215"/>
      <c r="R156" s="65"/>
      <c r="S156" s="51"/>
      <c r="T156" s="65">
        <f>VLOOKUP(U156,FORMULAS!$A$15:$B$18,2,0)</f>
        <v>0</v>
      </c>
      <c r="U156" s="66" t="s">
        <v>163</v>
      </c>
      <c r="V156" s="67">
        <f>+IF(U156='Tabla Valoración controles'!$D$4,'Tabla Valoración controles'!$F$4,IF('208-PLA-Ft-78 Mapa Gestión'!U156='Tabla Valoración controles'!$D$5,'Tabla Valoración controles'!$F$5,IF(U156=FORMULAS!$A$10,0,'Tabla Valoración controles'!$F$6)))</f>
        <v>0</v>
      </c>
      <c r="W156" s="66"/>
      <c r="X156" s="68">
        <f>+IF(W156='Tabla Valoración controles'!$D$7,'Tabla Valoración controles'!$F$7,IF(U156=FORMULAS!$A$10,0,'Tabla Valoración controles'!$F$8))</f>
        <v>0</v>
      </c>
      <c r="Y156" s="66"/>
      <c r="Z156" s="67">
        <f>+IF(Y156='Tabla Valoración controles'!$D$9,'Tabla Valoración controles'!$F$9,IF(U156=FORMULAS!$A$10,0,'Tabla Valoración controles'!$F$10))</f>
        <v>0</v>
      </c>
      <c r="AA156" s="66"/>
      <c r="AB156" s="67">
        <f>+IF(AA156='Tabla Valoración controles'!$D$9,'Tabla Valoración controles'!$F$9,IF(W156=FORMULAS!$A$10,0,'Tabla Valoración controles'!$F$10))</f>
        <v>0</v>
      </c>
      <c r="AC156" s="66"/>
      <c r="AD156" s="67">
        <f>+IF(AC156='Tabla Valoración controles'!$D$13,'Tabla Valoración controles'!$F$13,'Tabla Valoración controles'!$F$14)</f>
        <v>0</v>
      </c>
      <c r="AE156" s="123"/>
      <c r="AF156" s="69"/>
      <c r="AG156" s="68"/>
      <c r="AH156" s="69"/>
      <c r="AI156" s="68"/>
      <c r="AJ156" s="70"/>
      <c r="AK156" s="66"/>
      <c r="AL156" s="71"/>
      <c r="AM156" s="74"/>
      <c r="AN156" s="72"/>
      <c r="AO156" s="72"/>
      <c r="AP156" s="72"/>
      <c r="AQ156" s="72"/>
      <c r="AR156" s="72"/>
      <c r="AS156" s="72"/>
      <c r="AT156" s="72"/>
      <c r="AU156" s="72"/>
      <c r="AV156" s="72"/>
      <c r="AW156" s="72"/>
      <c r="AX156" s="72"/>
      <c r="AY156" s="72"/>
      <c r="AZ156" s="72"/>
      <c r="BA156" s="72"/>
      <c r="BB156" s="72"/>
      <c r="BC156" s="121">
        <f t="shared" si="74"/>
        <v>0</v>
      </c>
      <c r="BD156" s="121">
        <f t="shared" si="144"/>
        <v>0</v>
      </c>
      <c r="BE156" s="121">
        <f t="shared" ref="BE156:BE218" si="145">+BE155-BD156</f>
        <v>0.36</v>
      </c>
      <c r="BF156" s="220"/>
      <c r="BG156" s="220"/>
      <c r="BH156" s="220"/>
      <c r="BI156" s="220"/>
      <c r="BJ156" s="227"/>
      <c r="BK156" s="244"/>
      <c r="BL156" s="195"/>
      <c r="BM156" s="160"/>
      <c r="BN156" s="160"/>
      <c r="BO156" s="160"/>
      <c r="BP156" s="160"/>
      <c r="BQ156" s="160"/>
      <c r="BR156" s="160"/>
      <c r="BS156" s="195"/>
      <c r="BT156" s="195"/>
      <c r="BU156" s="195"/>
      <c r="BV156" s="195"/>
      <c r="BW156" s="195"/>
      <c r="BX156" s="195"/>
      <c r="BY156" s="195"/>
      <c r="BZ156" s="195"/>
      <c r="CA156" s="195"/>
      <c r="CB156" s="195"/>
      <c r="CC156" s="195"/>
      <c r="CD156" s="195"/>
      <c r="CE156" s="195"/>
      <c r="CF156" s="195"/>
      <c r="CG156" s="195"/>
      <c r="CH156" s="195"/>
      <c r="CI156" s="195"/>
      <c r="CJ156" s="195"/>
      <c r="CK156" s="195"/>
      <c r="CL156" s="195"/>
      <c r="CM156" s="195"/>
      <c r="CN156" s="195"/>
      <c r="CO156" s="195"/>
      <c r="CP156" s="195"/>
      <c r="CQ156" s="195"/>
      <c r="CR156" s="195"/>
    </row>
    <row r="157" spans="1:96" ht="17.25" customHeight="1" x14ac:dyDescent="0.2">
      <c r="A157" s="250"/>
      <c r="B157" s="277"/>
      <c r="C157" s="241"/>
      <c r="D157" s="241"/>
      <c r="E157" s="253"/>
      <c r="F157" s="253"/>
      <c r="G157" s="253"/>
      <c r="H157" s="253"/>
      <c r="I157" s="259"/>
      <c r="J157" s="262"/>
      <c r="K157" s="265"/>
      <c r="L157" s="268"/>
      <c r="M157" s="271"/>
      <c r="N157" s="265"/>
      <c r="O157" s="212"/>
      <c r="P157" s="212"/>
      <c r="Q157" s="215"/>
      <c r="R157" s="65"/>
      <c r="S157" s="51"/>
      <c r="T157" s="65">
        <f>VLOOKUP(U157,FORMULAS!$A$15:$B$18,2,0)</f>
        <v>0</v>
      </c>
      <c r="U157" s="66" t="s">
        <v>163</v>
      </c>
      <c r="V157" s="67">
        <f>+IF(U157='Tabla Valoración controles'!$D$4,'Tabla Valoración controles'!$F$4,IF('208-PLA-Ft-78 Mapa Gestión'!U157='Tabla Valoración controles'!$D$5,'Tabla Valoración controles'!$F$5,IF(U157=FORMULAS!$A$10,0,'Tabla Valoración controles'!$F$6)))</f>
        <v>0</v>
      </c>
      <c r="W157" s="66"/>
      <c r="X157" s="68">
        <f>+IF(W157='Tabla Valoración controles'!$D$7,'Tabla Valoración controles'!$F$7,IF(U157=FORMULAS!$A$10,0,'Tabla Valoración controles'!$F$8))</f>
        <v>0</v>
      </c>
      <c r="Y157" s="66"/>
      <c r="Z157" s="67">
        <f>+IF(Y157='Tabla Valoración controles'!$D$9,'Tabla Valoración controles'!$F$9,IF(U157=FORMULAS!$A$10,0,'Tabla Valoración controles'!$F$10))</f>
        <v>0</v>
      </c>
      <c r="AA157" s="66"/>
      <c r="AB157" s="67">
        <f>+IF(AA157='Tabla Valoración controles'!$D$9,'Tabla Valoración controles'!$F$9,IF(W157=FORMULAS!$A$10,0,'Tabla Valoración controles'!$F$10))</f>
        <v>0</v>
      </c>
      <c r="AC157" s="66"/>
      <c r="AD157" s="67">
        <f>+IF(AC157='Tabla Valoración controles'!$D$13,'Tabla Valoración controles'!$F$13,'Tabla Valoración controles'!$F$14)</f>
        <v>0</v>
      </c>
      <c r="AE157" s="123"/>
      <c r="AF157" s="69"/>
      <c r="AG157" s="68"/>
      <c r="AH157" s="69"/>
      <c r="AI157" s="68"/>
      <c r="AJ157" s="70"/>
      <c r="AK157" s="66"/>
      <c r="AL157" s="71"/>
      <c r="AM157" s="74"/>
      <c r="AN157" s="72"/>
      <c r="AO157" s="72"/>
      <c r="AP157" s="72"/>
      <c r="AQ157" s="72"/>
      <c r="AR157" s="72"/>
      <c r="AS157" s="72"/>
      <c r="AT157" s="72"/>
      <c r="AU157" s="72"/>
      <c r="AV157" s="72"/>
      <c r="AW157" s="72"/>
      <c r="AX157" s="72"/>
      <c r="AY157" s="72"/>
      <c r="AZ157" s="72"/>
      <c r="BA157" s="72"/>
      <c r="BB157" s="72"/>
      <c r="BC157" s="121">
        <f t="shared" si="74"/>
        <v>0</v>
      </c>
      <c r="BD157" s="121">
        <f t="shared" si="144"/>
        <v>0</v>
      </c>
      <c r="BE157" s="121">
        <f t="shared" si="145"/>
        <v>0.36</v>
      </c>
      <c r="BF157" s="220"/>
      <c r="BG157" s="220"/>
      <c r="BH157" s="220"/>
      <c r="BI157" s="220"/>
      <c r="BJ157" s="227"/>
      <c r="BK157" s="244"/>
      <c r="BL157" s="195"/>
      <c r="BM157" s="160"/>
      <c r="BN157" s="160"/>
      <c r="BO157" s="160"/>
      <c r="BP157" s="160"/>
      <c r="BQ157" s="160"/>
      <c r="BR157" s="160"/>
      <c r="BS157" s="195"/>
      <c r="BT157" s="195"/>
      <c r="BU157" s="195"/>
      <c r="BV157" s="195"/>
      <c r="BW157" s="195"/>
      <c r="BX157" s="195"/>
      <c r="BY157" s="195"/>
      <c r="BZ157" s="195"/>
      <c r="CA157" s="195"/>
      <c r="CB157" s="195"/>
      <c r="CC157" s="195"/>
      <c r="CD157" s="195"/>
      <c r="CE157" s="195"/>
      <c r="CF157" s="195"/>
      <c r="CG157" s="195"/>
      <c r="CH157" s="195"/>
      <c r="CI157" s="195"/>
      <c r="CJ157" s="195"/>
      <c r="CK157" s="195"/>
      <c r="CL157" s="195"/>
      <c r="CM157" s="195"/>
      <c r="CN157" s="195"/>
      <c r="CO157" s="195"/>
      <c r="CP157" s="195"/>
      <c r="CQ157" s="195"/>
      <c r="CR157" s="195"/>
    </row>
    <row r="158" spans="1:96" ht="17.25" customHeight="1" x14ac:dyDescent="0.2">
      <c r="A158" s="251"/>
      <c r="B158" s="278"/>
      <c r="C158" s="242"/>
      <c r="D158" s="242"/>
      <c r="E158" s="254"/>
      <c r="F158" s="254"/>
      <c r="G158" s="254"/>
      <c r="H158" s="254"/>
      <c r="I158" s="260"/>
      <c r="J158" s="263"/>
      <c r="K158" s="266"/>
      <c r="L158" s="269"/>
      <c r="M158" s="272"/>
      <c r="N158" s="266"/>
      <c r="O158" s="213"/>
      <c r="P158" s="213"/>
      <c r="Q158" s="216"/>
      <c r="R158" s="65"/>
      <c r="S158" s="51"/>
      <c r="T158" s="65">
        <f>VLOOKUP(U158,FORMULAS!$A$15:$B$18,2,0)</f>
        <v>0</v>
      </c>
      <c r="U158" s="66" t="s">
        <v>163</v>
      </c>
      <c r="V158" s="67">
        <f>+IF(U158='Tabla Valoración controles'!$D$4,'Tabla Valoración controles'!$F$4,IF('208-PLA-Ft-78 Mapa Gestión'!U158='Tabla Valoración controles'!$D$5,'Tabla Valoración controles'!$F$5,IF(U158=FORMULAS!$A$10,0,'Tabla Valoración controles'!$F$6)))</f>
        <v>0</v>
      </c>
      <c r="W158" s="66"/>
      <c r="X158" s="68">
        <f>+IF(W158='Tabla Valoración controles'!$D$7,'Tabla Valoración controles'!$F$7,IF(U158=FORMULAS!$A$10,0,'Tabla Valoración controles'!$F$8))</f>
        <v>0</v>
      </c>
      <c r="Y158" s="66"/>
      <c r="Z158" s="67">
        <f>+IF(Y158='Tabla Valoración controles'!$D$9,'Tabla Valoración controles'!$F$9,IF(U158=FORMULAS!$A$10,0,'Tabla Valoración controles'!$F$10))</f>
        <v>0</v>
      </c>
      <c r="AA158" s="66"/>
      <c r="AB158" s="67">
        <f>+IF(AA158='Tabla Valoración controles'!$D$9,'Tabla Valoración controles'!$F$9,IF(W158=FORMULAS!$A$10,0,'Tabla Valoración controles'!$F$10))</f>
        <v>0</v>
      </c>
      <c r="AC158" s="66"/>
      <c r="AD158" s="67">
        <f>+IF(AC158='Tabla Valoración controles'!$D$13,'Tabla Valoración controles'!$F$13,'Tabla Valoración controles'!$F$14)</f>
        <v>0</v>
      </c>
      <c r="AE158" s="123"/>
      <c r="AF158" s="69"/>
      <c r="AG158" s="68"/>
      <c r="AH158" s="69"/>
      <c r="AI158" s="68"/>
      <c r="AJ158" s="70"/>
      <c r="AK158" s="66"/>
      <c r="AL158" s="71"/>
      <c r="AM158" s="74"/>
      <c r="AN158" s="72"/>
      <c r="AO158" s="72"/>
      <c r="AP158" s="72"/>
      <c r="AQ158" s="72"/>
      <c r="AR158" s="72"/>
      <c r="AS158" s="72"/>
      <c r="AT158" s="72"/>
      <c r="AU158" s="72"/>
      <c r="AV158" s="72"/>
      <c r="AW158" s="72"/>
      <c r="AX158" s="72"/>
      <c r="AY158" s="72"/>
      <c r="AZ158" s="72"/>
      <c r="BA158" s="72"/>
      <c r="BB158" s="72"/>
      <c r="BC158" s="121">
        <f t="shared" ref="BC158:BC221" si="146">+V158+X158+Z158</f>
        <v>0</v>
      </c>
      <c r="BD158" s="121">
        <f t="shared" si="144"/>
        <v>0</v>
      </c>
      <c r="BE158" s="121">
        <f t="shared" si="145"/>
        <v>0.36</v>
      </c>
      <c r="BF158" s="220"/>
      <c r="BG158" s="220"/>
      <c r="BH158" s="220"/>
      <c r="BI158" s="220"/>
      <c r="BJ158" s="227"/>
      <c r="BK158" s="245"/>
      <c r="BL158" s="202"/>
      <c r="BM158" s="160"/>
      <c r="BN158" s="160"/>
      <c r="BO158" s="160"/>
      <c r="BP158" s="160"/>
      <c r="BQ158" s="160"/>
      <c r="BR158" s="160"/>
      <c r="BS158" s="202"/>
      <c r="BT158" s="202"/>
      <c r="BU158" s="202"/>
      <c r="BV158" s="202"/>
      <c r="BW158" s="202"/>
      <c r="BX158" s="202"/>
      <c r="BY158" s="202"/>
      <c r="BZ158" s="202"/>
      <c r="CA158" s="202"/>
      <c r="CB158" s="202"/>
      <c r="CC158" s="202"/>
      <c r="CD158" s="202"/>
      <c r="CE158" s="202"/>
      <c r="CF158" s="202"/>
      <c r="CG158" s="202"/>
      <c r="CH158" s="202"/>
      <c r="CI158" s="202"/>
      <c r="CJ158" s="202"/>
      <c r="CK158" s="202"/>
      <c r="CL158" s="202"/>
      <c r="CM158" s="202"/>
      <c r="CN158" s="202"/>
      <c r="CO158" s="202"/>
      <c r="CP158" s="202"/>
      <c r="CQ158" s="202"/>
      <c r="CR158" s="202"/>
    </row>
    <row r="159" spans="1:96" ht="114.75" x14ac:dyDescent="0.2">
      <c r="A159" s="249">
        <v>26</v>
      </c>
      <c r="B159" s="252" t="s">
        <v>327</v>
      </c>
      <c r="C159" s="240" t="str">
        <f t="shared" ref="C159" si="147">VLOOKUP(B159,$CW$511:$CX$533,2,0)</f>
        <v>Fortalecer el modelo de gestión, la infraestructura operacional y los sistemas de información de la Caja de Vivienda Popular.</v>
      </c>
      <c r="D159" s="240" t="str">
        <f>VLOOKUP(B159,FORMULAS!$A$30:$C$52,3,0)</f>
        <v xml:space="preserve">Jefe Oficina Asesora de Planeación </v>
      </c>
      <c r="E159" s="252" t="s">
        <v>115</v>
      </c>
      <c r="F159" s="258" t="s">
        <v>611</v>
      </c>
      <c r="G159" s="258" t="s">
        <v>612</v>
      </c>
      <c r="H159" s="196" t="s">
        <v>613</v>
      </c>
      <c r="I159" s="258" t="s">
        <v>287</v>
      </c>
      <c r="J159" s="261">
        <v>12</v>
      </c>
      <c r="K159" s="264" t="str">
        <f>+IF(L159=FORMULAS!$N$2,FORMULAS!$O$2,IF('208-PLA-Ft-78 Mapa Gestión'!L159:L164=FORMULAS!$N$3,FORMULAS!$O$3,IF('208-PLA-Ft-78 Mapa Gestión'!L159:L164=FORMULAS!$N$4,FORMULAS!$O$4,IF('208-PLA-Ft-78 Mapa Gestión'!L159:L164=FORMULAS!$N$5,FORMULAS!$O$5,IF('208-PLA-Ft-78 Mapa Gestión'!L159:L164=FORMULAS!$N$6,FORMULAS!$O$6)))))</f>
        <v>Baja</v>
      </c>
      <c r="L159" s="267">
        <f>+IF(J159&lt;=FORMULAS!$M$2,FORMULAS!$N$2,IF('208-PLA-Ft-78 Mapa Gestión'!J159&lt;=FORMULAS!$M$3,FORMULAS!$N$3,IF('208-PLA-Ft-78 Mapa Gestión'!J159&lt;=FORMULAS!$M$4,FORMULAS!$N$4,IF('208-PLA-Ft-78 Mapa Gestión'!J159&lt;=FORMULAS!$M$5,FORMULAS!$N$5,FORMULAS!$N$6))))</f>
        <v>0.4</v>
      </c>
      <c r="M159" s="270" t="s">
        <v>282</v>
      </c>
      <c r="N159" s="264" t="str">
        <f>+IF(M159=FORMULAS!$H$2,FORMULAS!$I$2,IF('208-PLA-Ft-78 Mapa Gestión'!M159:M164=FORMULAS!$H$3,FORMULAS!$I$3,IF('208-PLA-Ft-78 Mapa Gestión'!M159:M164=FORMULAS!$H$4,FORMULAS!$I$4,IF('208-PLA-Ft-78 Mapa Gestión'!M159:M164=FORMULAS!$H$5,FORMULAS!$I$5,IF('208-PLA-Ft-78 Mapa Gestión'!M159:M164=FORMULAS!$H$6,FORMULAS!$I$6,IF('208-PLA-Ft-78 Mapa Gestión'!M159:M164=FORMULAS!$H$7,FORMULAS!$I$7,IF('208-PLA-Ft-78 Mapa Gestión'!M159:M164=FORMULAS!$H$8,FORMULAS!$I$8,IF('208-PLA-Ft-78 Mapa Gestión'!M159:M164=FORMULAS!$H$9,FORMULAS!$I$9,IF('208-PLA-Ft-78 Mapa Gestión'!M159:M164=FORMULAS!$H$10,FORMULAS!$I$10,IF('208-PLA-Ft-78 Mapa Gestión'!M159:M164=FORMULAS!$H$11,FORMULAS!$I$11))))))))))</f>
        <v>Mayor</v>
      </c>
      <c r="O159" s="211">
        <f>VLOOKUP(N159,FORMULAS!$I$1:$J$6,2,0)</f>
        <v>0.8</v>
      </c>
      <c r="P159" s="211" t="str">
        <f t="shared" ref="P159" si="148">CONCATENATE(N159,K159)</f>
        <v>MayorBaja</v>
      </c>
      <c r="Q159" s="214" t="str">
        <f>VLOOKUP(P159,FORMULAS!$K$17:$L$42,2,0)</f>
        <v>Alto</v>
      </c>
      <c r="R159" s="163">
        <v>1</v>
      </c>
      <c r="S159" s="162" t="s">
        <v>614</v>
      </c>
      <c r="T159" s="65" t="str">
        <f>VLOOKUP(U159,FORMULAS!$A$15:$B$18,2,0)</f>
        <v>Probabilidad</v>
      </c>
      <c r="U159" s="66" t="s">
        <v>13</v>
      </c>
      <c r="V159" s="67">
        <f>+IF(U159='Tabla Valoración controles'!$D$4,'Tabla Valoración controles'!$F$4,IF('208-PLA-Ft-78 Mapa Gestión'!U159='Tabla Valoración controles'!$D$5,'Tabla Valoración controles'!$F$5,IF(U159=FORMULAS!$A$10,0,'Tabla Valoración controles'!$F$6)))</f>
        <v>0.25</v>
      </c>
      <c r="W159" s="66" t="s">
        <v>8</v>
      </c>
      <c r="X159" s="68">
        <f>+IF(W159='Tabla Valoración controles'!$D$7,'Tabla Valoración controles'!$F$7,IF(U159=FORMULAS!$A$10,0,'Tabla Valoración controles'!$F$8))</f>
        <v>0.15</v>
      </c>
      <c r="Y159" s="66" t="s">
        <v>19</v>
      </c>
      <c r="Z159" s="67">
        <f>+IF(Y159='Tabla Valoración controles'!$D$9,'Tabla Valoración controles'!$F$9,IF(U159=FORMULAS!$A$10,0,'Tabla Valoración controles'!$F$10))</f>
        <v>0</v>
      </c>
      <c r="AA159" s="66" t="s">
        <v>21</v>
      </c>
      <c r="AB159" s="67">
        <f>+IF(AA159='Tabla Valoración controles'!$D$9,'Tabla Valoración controles'!$F$9,IF(W159=FORMULAS!$A$10,0,'Tabla Valoración controles'!$F$10))</f>
        <v>0</v>
      </c>
      <c r="AC159" s="66" t="s">
        <v>102</v>
      </c>
      <c r="AD159" s="67">
        <f>+IF(AC159='Tabla Valoración controles'!$D$13,'Tabla Valoración controles'!$F$13,'Tabla Valoración controles'!$F$14)</f>
        <v>0</v>
      </c>
      <c r="AE159" s="123"/>
      <c r="AF159" s="69"/>
      <c r="AG159" s="68"/>
      <c r="AH159" s="69"/>
      <c r="AI159" s="68"/>
      <c r="AJ159" s="70"/>
      <c r="AK159" s="66"/>
      <c r="AL159" s="71"/>
      <c r="AM159" s="74"/>
      <c r="AN159" s="72"/>
      <c r="AO159" s="72"/>
      <c r="AP159" s="72"/>
      <c r="AQ159" s="72"/>
      <c r="AR159" s="72"/>
      <c r="AS159" s="72"/>
      <c r="AT159" s="72"/>
      <c r="AU159" s="72"/>
      <c r="AV159" s="72"/>
      <c r="AW159" s="72"/>
      <c r="AX159" s="72"/>
      <c r="AY159" s="72"/>
      <c r="AZ159" s="72"/>
      <c r="BA159" s="72"/>
      <c r="BB159" s="72"/>
      <c r="BC159" s="121">
        <f t="shared" si="146"/>
        <v>0.4</v>
      </c>
      <c r="BD159" s="121">
        <f>+IF(T159=FORMULAS!$A$8,'208-PLA-Ft-78 Mapa Gestión'!BC159*'208-PLA-Ft-78 Mapa Gestión'!L159:L164,'208-PLA-Ft-78 Mapa Gestión'!BC159*'208-PLA-Ft-78 Mapa Gestión'!O159:O164)</f>
        <v>0.16000000000000003</v>
      </c>
      <c r="BE159" s="121">
        <f>+IF(T159=FORMULAS!$A$8,'208-PLA-Ft-78 Mapa Gestión'!L159:L164-'208-PLA-Ft-78 Mapa Gestión'!BD159,0)</f>
        <v>0.24</v>
      </c>
      <c r="BF159" s="219">
        <f t="shared" ref="BF159" si="149">+BE164</f>
        <v>0.16799999999999998</v>
      </c>
      <c r="BG159" s="219" t="str">
        <f>+IF(BF159&lt;=FORMULAS!$N$2,FORMULAS!$O$2,IF(BF159&lt;=FORMULAS!$N$3,FORMULAS!$O$3,IF(BF159&lt;=FORMULAS!$N$4,FORMULAS!$O$4,IF(BF159&lt;=FORMULAS!$N$5,FORMULAS!$O$5,FORMULAS!O156))))</f>
        <v>Muy Baja</v>
      </c>
      <c r="BH159" s="219" t="str">
        <f>+IF(T159=FORMULAS!$A$9,BE164,'208-PLA-Ft-78 Mapa Gestión'!N159:N164)</f>
        <v>Mayor</v>
      </c>
      <c r="BI159" s="219">
        <f>+IF(T159=FORMULAS!B159,'208-PLA-Ft-78 Mapa Gestión'!BE164,'208-PLA-Ft-78 Mapa Gestión'!O159:O164)</f>
        <v>0.8</v>
      </c>
      <c r="BJ159" s="227" t="str">
        <f t="shared" ref="BJ159" si="150">CONCATENATE(BH159,BG159)</f>
        <v>MayorMuy Baja</v>
      </c>
      <c r="BK159" s="243" t="str">
        <f>VLOOKUP(BJ159,FORMULAS!$K$17:$L$42,2,0)</f>
        <v>Alto</v>
      </c>
      <c r="BL159" s="194" t="s">
        <v>170</v>
      </c>
      <c r="BM159" s="199" t="s">
        <v>616</v>
      </c>
      <c r="BN159" s="199" t="s">
        <v>617</v>
      </c>
      <c r="BO159" s="200">
        <v>44593</v>
      </c>
      <c r="BP159" s="200">
        <v>44926</v>
      </c>
      <c r="BQ159" s="199" t="s">
        <v>618</v>
      </c>
      <c r="BR159" s="199" t="s">
        <v>619</v>
      </c>
      <c r="BS159" s="194" t="s">
        <v>253</v>
      </c>
      <c r="BT159" s="194"/>
      <c r="BU159" s="194"/>
      <c r="BV159" s="194"/>
      <c r="BW159" s="194"/>
      <c r="BX159" s="194"/>
      <c r="BY159" s="194"/>
      <c r="BZ159" s="194"/>
      <c r="CA159" s="194"/>
      <c r="CB159" s="194"/>
      <c r="CC159" s="194"/>
      <c r="CD159" s="194"/>
      <c r="CE159" s="194"/>
      <c r="CF159" s="194"/>
      <c r="CG159" s="194"/>
      <c r="CH159" s="194"/>
      <c r="CI159" s="194"/>
      <c r="CJ159" s="194"/>
      <c r="CK159" s="194"/>
      <c r="CL159" s="194"/>
      <c r="CM159" s="194"/>
      <c r="CN159" s="194"/>
      <c r="CO159" s="194"/>
      <c r="CP159" s="194"/>
      <c r="CQ159" s="194"/>
      <c r="CR159" s="188" t="s">
        <v>620</v>
      </c>
    </row>
    <row r="160" spans="1:96" ht="89.25" x14ac:dyDescent="0.2">
      <c r="A160" s="250"/>
      <c r="B160" s="253"/>
      <c r="C160" s="241"/>
      <c r="D160" s="241"/>
      <c r="E160" s="253"/>
      <c r="F160" s="259"/>
      <c r="G160" s="259"/>
      <c r="H160" s="197"/>
      <c r="I160" s="259"/>
      <c r="J160" s="262"/>
      <c r="K160" s="265"/>
      <c r="L160" s="268"/>
      <c r="M160" s="271"/>
      <c r="N160" s="265"/>
      <c r="O160" s="212"/>
      <c r="P160" s="212"/>
      <c r="Q160" s="215"/>
      <c r="R160" s="163">
        <v>2</v>
      </c>
      <c r="S160" s="165" t="s">
        <v>615</v>
      </c>
      <c r="T160" s="65" t="str">
        <f>VLOOKUP(U160,FORMULAS!$A$15:$B$18,2,0)</f>
        <v>Probabilidad</v>
      </c>
      <c r="U160" s="66" t="s">
        <v>14</v>
      </c>
      <c r="V160" s="67">
        <f>+IF(U160='Tabla Valoración controles'!$D$4,'Tabla Valoración controles'!$F$4,IF('208-PLA-Ft-78 Mapa Gestión'!U160='Tabla Valoración controles'!$D$5,'Tabla Valoración controles'!$F$5,IF(U160=FORMULAS!$A$10,0,'Tabla Valoración controles'!$F$6)))</f>
        <v>0.15</v>
      </c>
      <c r="W160" s="66" t="s">
        <v>8</v>
      </c>
      <c r="X160" s="68">
        <f>+IF(W160='Tabla Valoración controles'!$D$7,'Tabla Valoración controles'!$F$7,IF(U160=FORMULAS!$A$10,0,'Tabla Valoración controles'!$F$8))</f>
        <v>0.15</v>
      </c>
      <c r="Y160" s="66" t="s">
        <v>18</v>
      </c>
      <c r="Z160" s="67">
        <f>+IF(Y160='Tabla Valoración controles'!$D$9,'Tabla Valoración controles'!$F$9,IF(U160=FORMULAS!$A$10,0,'Tabla Valoración controles'!$F$10))</f>
        <v>0</v>
      </c>
      <c r="AA160" s="164" t="s">
        <v>21</v>
      </c>
      <c r="AB160" s="67">
        <f>+IF(AA160='Tabla Valoración controles'!$D$9,'Tabla Valoración controles'!$F$9,IF(W160=FORMULAS!$A$10,0,'Tabla Valoración controles'!$F$10))</f>
        <v>0</v>
      </c>
      <c r="AC160" s="164" t="s">
        <v>102</v>
      </c>
      <c r="AD160" s="67">
        <f>+IF(AC160='Tabla Valoración controles'!$D$13,'Tabla Valoración controles'!$F$13,'Tabla Valoración controles'!$F$14)</f>
        <v>0</v>
      </c>
      <c r="AE160" s="123"/>
      <c r="AF160" s="69"/>
      <c r="AG160" s="68"/>
      <c r="AH160" s="69"/>
      <c r="AI160" s="68"/>
      <c r="AJ160" s="70"/>
      <c r="AK160" s="66"/>
      <c r="AL160" s="71"/>
      <c r="AM160" s="74"/>
      <c r="AN160" s="72"/>
      <c r="AO160" s="72"/>
      <c r="AP160" s="72"/>
      <c r="AQ160" s="72"/>
      <c r="AR160" s="72"/>
      <c r="AS160" s="72"/>
      <c r="AT160" s="72"/>
      <c r="AU160" s="72"/>
      <c r="AV160" s="72"/>
      <c r="AW160" s="72"/>
      <c r="AX160" s="72"/>
      <c r="AY160" s="72"/>
      <c r="AZ160" s="72"/>
      <c r="BA160" s="72"/>
      <c r="BB160" s="72"/>
      <c r="BC160" s="121">
        <f t="shared" si="146"/>
        <v>0.3</v>
      </c>
      <c r="BD160" s="121">
        <f t="shared" ref="BD160" si="151">+BC160*BE159</f>
        <v>7.1999999999999995E-2</v>
      </c>
      <c r="BE160" s="121">
        <f t="shared" ref="BE160" si="152">+BE159-BD160</f>
        <v>0.16799999999999998</v>
      </c>
      <c r="BF160" s="220"/>
      <c r="BG160" s="220"/>
      <c r="BH160" s="220"/>
      <c r="BI160" s="220"/>
      <c r="BJ160" s="227"/>
      <c r="BK160" s="244"/>
      <c r="BL160" s="195"/>
      <c r="BM160" s="199"/>
      <c r="BN160" s="199"/>
      <c r="BO160" s="199"/>
      <c r="BP160" s="199"/>
      <c r="BQ160" s="199"/>
      <c r="BR160" s="199"/>
      <c r="BS160" s="195"/>
      <c r="BT160" s="195"/>
      <c r="BU160" s="195"/>
      <c r="BV160" s="195"/>
      <c r="BW160" s="195"/>
      <c r="BX160" s="195"/>
      <c r="BY160" s="195"/>
      <c r="BZ160" s="195"/>
      <c r="CA160" s="195"/>
      <c r="CB160" s="195"/>
      <c r="CC160" s="195"/>
      <c r="CD160" s="195"/>
      <c r="CE160" s="195"/>
      <c r="CF160" s="195"/>
      <c r="CG160" s="195"/>
      <c r="CH160" s="195"/>
      <c r="CI160" s="195"/>
      <c r="CJ160" s="195"/>
      <c r="CK160" s="195"/>
      <c r="CL160" s="195"/>
      <c r="CM160" s="195"/>
      <c r="CN160" s="195"/>
      <c r="CO160" s="195"/>
      <c r="CP160" s="195"/>
      <c r="CQ160" s="195"/>
      <c r="CR160" s="189"/>
    </row>
    <row r="161" spans="1:96" ht="17.25" customHeight="1" x14ac:dyDescent="0.2">
      <c r="A161" s="250"/>
      <c r="B161" s="253"/>
      <c r="C161" s="241"/>
      <c r="D161" s="241"/>
      <c r="E161" s="253"/>
      <c r="F161" s="259"/>
      <c r="G161" s="259"/>
      <c r="H161" s="197"/>
      <c r="I161" s="259"/>
      <c r="J161" s="262"/>
      <c r="K161" s="265"/>
      <c r="L161" s="268"/>
      <c r="M161" s="271"/>
      <c r="N161" s="265"/>
      <c r="O161" s="212"/>
      <c r="P161" s="212"/>
      <c r="Q161" s="215"/>
      <c r="R161" s="65"/>
      <c r="S161" s="51"/>
      <c r="T161" s="65">
        <f>VLOOKUP(U161,FORMULAS!$A$15:$B$18,2,0)</f>
        <v>0</v>
      </c>
      <c r="U161" s="66" t="s">
        <v>163</v>
      </c>
      <c r="V161" s="67">
        <f>+IF(U161='Tabla Valoración controles'!$D$4,'Tabla Valoración controles'!$F$4,IF('208-PLA-Ft-78 Mapa Gestión'!U161='Tabla Valoración controles'!$D$5,'Tabla Valoración controles'!$F$5,IF(U161=FORMULAS!$A$10,0,'Tabla Valoración controles'!$F$6)))</f>
        <v>0</v>
      </c>
      <c r="W161" s="66"/>
      <c r="X161" s="68">
        <f>+IF(W161='Tabla Valoración controles'!$D$7,'Tabla Valoración controles'!$F$7,IF(U161=FORMULAS!$A$10,0,'Tabla Valoración controles'!$F$8))</f>
        <v>0</v>
      </c>
      <c r="Y161" s="66"/>
      <c r="Z161" s="67">
        <f>+IF(Y161='Tabla Valoración controles'!$D$9,'Tabla Valoración controles'!$F$9,IF(U161=FORMULAS!$A$10,0,'Tabla Valoración controles'!$F$10))</f>
        <v>0</v>
      </c>
      <c r="AA161" s="66"/>
      <c r="AB161" s="67">
        <f>+IF(AA161='Tabla Valoración controles'!$D$9,'Tabla Valoración controles'!$F$9,IF(W161=FORMULAS!$A$10,0,'Tabla Valoración controles'!$F$10))</f>
        <v>0</v>
      </c>
      <c r="AC161" s="66"/>
      <c r="AD161" s="67">
        <f>+IF(AC161='Tabla Valoración controles'!$D$13,'Tabla Valoración controles'!$F$13,'Tabla Valoración controles'!$F$14)</f>
        <v>0</v>
      </c>
      <c r="AE161" s="123"/>
      <c r="AF161" s="69"/>
      <c r="AG161" s="68"/>
      <c r="AH161" s="69"/>
      <c r="AI161" s="68"/>
      <c r="AJ161" s="70"/>
      <c r="AK161" s="66"/>
      <c r="AL161" s="71"/>
      <c r="AM161" s="74"/>
      <c r="AN161" s="72"/>
      <c r="AO161" s="72"/>
      <c r="AP161" s="72"/>
      <c r="AQ161" s="72"/>
      <c r="AR161" s="72"/>
      <c r="AS161" s="72"/>
      <c r="AT161" s="72"/>
      <c r="AU161" s="72"/>
      <c r="AV161" s="72"/>
      <c r="AW161" s="72"/>
      <c r="AX161" s="72"/>
      <c r="AY161" s="72"/>
      <c r="AZ161" s="72"/>
      <c r="BA161" s="72"/>
      <c r="BB161" s="72"/>
      <c r="BC161" s="121">
        <f t="shared" si="146"/>
        <v>0</v>
      </c>
      <c r="BD161" s="121">
        <f t="shared" ref="BD161:BD164" si="153">+BD160*BC161</f>
        <v>0</v>
      </c>
      <c r="BE161" s="121">
        <f t="shared" si="145"/>
        <v>0.16799999999999998</v>
      </c>
      <c r="BF161" s="220"/>
      <c r="BG161" s="220"/>
      <c r="BH161" s="220"/>
      <c r="BI161" s="220"/>
      <c r="BJ161" s="227"/>
      <c r="BK161" s="244"/>
      <c r="BL161" s="195"/>
      <c r="BM161" s="199"/>
      <c r="BN161" s="199"/>
      <c r="BO161" s="199"/>
      <c r="BP161" s="199"/>
      <c r="BQ161" s="199"/>
      <c r="BR161" s="199"/>
      <c r="BS161" s="195"/>
      <c r="BT161" s="195"/>
      <c r="BU161" s="195"/>
      <c r="BV161" s="195"/>
      <c r="BW161" s="195"/>
      <c r="BX161" s="195"/>
      <c r="BY161" s="195"/>
      <c r="BZ161" s="195"/>
      <c r="CA161" s="195"/>
      <c r="CB161" s="195"/>
      <c r="CC161" s="195"/>
      <c r="CD161" s="195"/>
      <c r="CE161" s="195"/>
      <c r="CF161" s="195"/>
      <c r="CG161" s="195"/>
      <c r="CH161" s="195"/>
      <c r="CI161" s="195"/>
      <c r="CJ161" s="195"/>
      <c r="CK161" s="195"/>
      <c r="CL161" s="195"/>
      <c r="CM161" s="195"/>
      <c r="CN161" s="195"/>
      <c r="CO161" s="195"/>
      <c r="CP161" s="195"/>
      <c r="CQ161" s="195"/>
      <c r="CR161" s="189"/>
    </row>
    <row r="162" spans="1:96" ht="17.25" customHeight="1" x14ac:dyDescent="0.2">
      <c r="A162" s="250"/>
      <c r="B162" s="253"/>
      <c r="C162" s="241"/>
      <c r="D162" s="241"/>
      <c r="E162" s="253"/>
      <c r="F162" s="259"/>
      <c r="G162" s="259"/>
      <c r="H162" s="197"/>
      <c r="I162" s="259"/>
      <c r="J162" s="262"/>
      <c r="K162" s="265"/>
      <c r="L162" s="268"/>
      <c r="M162" s="271"/>
      <c r="N162" s="265"/>
      <c r="O162" s="212"/>
      <c r="P162" s="212"/>
      <c r="Q162" s="215"/>
      <c r="R162" s="65"/>
      <c r="S162" s="51"/>
      <c r="T162" s="65">
        <f>VLOOKUP(U162,FORMULAS!$A$15:$B$18,2,0)</f>
        <v>0</v>
      </c>
      <c r="U162" s="66" t="s">
        <v>163</v>
      </c>
      <c r="V162" s="67">
        <f>+IF(U162='Tabla Valoración controles'!$D$4,'Tabla Valoración controles'!$F$4,IF('208-PLA-Ft-78 Mapa Gestión'!U162='Tabla Valoración controles'!$D$5,'Tabla Valoración controles'!$F$5,IF(U162=FORMULAS!$A$10,0,'Tabla Valoración controles'!$F$6)))</f>
        <v>0</v>
      </c>
      <c r="W162" s="66"/>
      <c r="X162" s="68">
        <f>+IF(W162='Tabla Valoración controles'!$D$7,'Tabla Valoración controles'!$F$7,IF(U162=FORMULAS!$A$10,0,'Tabla Valoración controles'!$F$8))</f>
        <v>0</v>
      </c>
      <c r="Y162" s="66"/>
      <c r="Z162" s="67">
        <f>+IF(Y162='Tabla Valoración controles'!$D$9,'Tabla Valoración controles'!$F$9,IF(U162=FORMULAS!$A$10,0,'Tabla Valoración controles'!$F$10))</f>
        <v>0</v>
      </c>
      <c r="AA162" s="66"/>
      <c r="AB162" s="67">
        <f>+IF(AA162='Tabla Valoración controles'!$D$9,'Tabla Valoración controles'!$F$9,IF(W162=FORMULAS!$A$10,0,'Tabla Valoración controles'!$F$10))</f>
        <v>0</v>
      </c>
      <c r="AC162" s="66"/>
      <c r="AD162" s="67">
        <f>+IF(AC162='Tabla Valoración controles'!$D$13,'Tabla Valoración controles'!$F$13,'Tabla Valoración controles'!$F$14)</f>
        <v>0</v>
      </c>
      <c r="AE162" s="123"/>
      <c r="AF162" s="69"/>
      <c r="AG162" s="68"/>
      <c r="AH162" s="69"/>
      <c r="AI162" s="68"/>
      <c r="AJ162" s="70"/>
      <c r="AK162" s="66"/>
      <c r="AL162" s="71"/>
      <c r="AM162" s="74"/>
      <c r="AN162" s="72"/>
      <c r="AO162" s="72"/>
      <c r="AP162" s="72"/>
      <c r="AQ162" s="72"/>
      <c r="AR162" s="72"/>
      <c r="AS162" s="72"/>
      <c r="AT162" s="72"/>
      <c r="AU162" s="72"/>
      <c r="AV162" s="72"/>
      <c r="AW162" s="72"/>
      <c r="AX162" s="72"/>
      <c r="AY162" s="72"/>
      <c r="AZ162" s="72"/>
      <c r="BA162" s="72"/>
      <c r="BB162" s="72"/>
      <c r="BC162" s="121">
        <f t="shared" si="146"/>
        <v>0</v>
      </c>
      <c r="BD162" s="121">
        <f t="shared" si="153"/>
        <v>0</v>
      </c>
      <c r="BE162" s="121">
        <f t="shared" si="145"/>
        <v>0.16799999999999998</v>
      </c>
      <c r="BF162" s="220"/>
      <c r="BG162" s="220"/>
      <c r="BH162" s="220"/>
      <c r="BI162" s="220"/>
      <c r="BJ162" s="227"/>
      <c r="BK162" s="244"/>
      <c r="BL162" s="195"/>
      <c r="BM162" s="199"/>
      <c r="BN162" s="199"/>
      <c r="BO162" s="199"/>
      <c r="BP162" s="199"/>
      <c r="BQ162" s="199"/>
      <c r="BR162" s="199"/>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89"/>
    </row>
    <row r="163" spans="1:96" ht="17.25" customHeight="1" x14ac:dyDescent="0.2">
      <c r="A163" s="250"/>
      <c r="B163" s="253"/>
      <c r="C163" s="241"/>
      <c r="D163" s="241"/>
      <c r="E163" s="253"/>
      <c r="F163" s="259"/>
      <c r="G163" s="259"/>
      <c r="H163" s="197"/>
      <c r="I163" s="259"/>
      <c r="J163" s="262"/>
      <c r="K163" s="265"/>
      <c r="L163" s="268"/>
      <c r="M163" s="271"/>
      <c r="N163" s="265"/>
      <c r="O163" s="212"/>
      <c r="P163" s="212"/>
      <c r="Q163" s="215"/>
      <c r="R163" s="65"/>
      <c r="S163" s="51"/>
      <c r="T163" s="65">
        <f>VLOOKUP(U163,FORMULAS!$A$15:$B$18,2,0)</f>
        <v>0</v>
      </c>
      <c r="U163" s="66" t="s">
        <v>163</v>
      </c>
      <c r="V163" s="67">
        <f>+IF(U163='Tabla Valoración controles'!$D$4,'Tabla Valoración controles'!$F$4,IF('208-PLA-Ft-78 Mapa Gestión'!U163='Tabla Valoración controles'!$D$5,'Tabla Valoración controles'!$F$5,IF(U163=FORMULAS!$A$10,0,'Tabla Valoración controles'!$F$6)))</f>
        <v>0</v>
      </c>
      <c r="W163" s="66"/>
      <c r="X163" s="68">
        <f>+IF(W163='Tabla Valoración controles'!$D$7,'Tabla Valoración controles'!$F$7,IF(U163=FORMULAS!$A$10,0,'Tabla Valoración controles'!$F$8))</f>
        <v>0</v>
      </c>
      <c r="Y163" s="66"/>
      <c r="Z163" s="67">
        <f>+IF(Y163='Tabla Valoración controles'!$D$9,'Tabla Valoración controles'!$F$9,IF(U163=FORMULAS!$A$10,0,'Tabla Valoración controles'!$F$10))</f>
        <v>0</v>
      </c>
      <c r="AA163" s="66"/>
      <c r="AB163" s="67">
        <f>+IF(AA163='Tabla Valoración controles'!$D$9,'Tabla Valoración controles'!$F$9,IF(W163=FORMULAS!$A$10,0,'Tabla Valoración controles'!$F$10))</f>
        <v>0</v>
      </c>
      <c r="AC163" s="66"/>
      <c r="AD163" s="67">
        <f>+IF(AC163='Tabla Valoración controles'!$D$13,'Tabla Valoración controles'!$F$13,'Tabla Valoración controles'!$F$14)</f>
        <v>0</v>
      </c>
      <c r="AE163" s="123"/>
      <c r="AF163" s="69"/>
      <c r="AG163" s="68"/>
      <c r="AH163" s="69"/>
      <c r="AI163" s="68"/>
      <c r="AJ163" s="70"/>
      <c r="AK163" s="66"/>
      <c r="AL163" s="71"/>
      <c r="AM163" s="74"/>
      <c r="AN163" s="72"/>
      <c r="AO163" s="72"/>
      <c r="AP163" s="72"/>
      <c r="AQ163" s="72"/>
      <c r="AR163" s="72"/>
      <c r="AS163" s="72"/>
      <c r="AT163" s="72"/>
      <c r="AU163" s="72"/>
      <c r="AV163" s="72"/>
      <c r="AW163" s="72"/>
      <c r="AX163" s="72"/>
      <c r="AY163" s="72"/>
      <c r="AZ163" s="72"/>
      <c r="BA163" s="72"/>
      <c r="BB163" s="72"/>
      <c r="BC163" s="121">
        <f t="shared" si="146"/>
        <v>0</v>
      </c>
      <c r="BD163" s="121">
        <f t="shared" si="153"/>
        <v>0</v>
      </c>
      <c r="BE163" s="121">
        <f t="shared" si="145"/>
        <v>0.16799999999999998</v>
      </c>
      <c r="BF163" s="220"/>
      <c r="BG163" s="220"/>
      <c r="BH163" s="220"/>
      <c r="BI163" s="220"/>
      <c r="BJ163" s="227"/>
      <c r="BK163" s="244"/>
      <c r="BL163" s="195"/>
      <c r="BM163" s="199"/>
      <c r="BN163" s="199"/>
      <c r="BO163" s="199"/>
      <c r="BP163" s="199"/>
      <c r="BQ163" s="199"/>
      <c r="BR163" s="199"/>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89"/>
    </row>
    <row r="164" spans="1:96" ht="17.25" customHeight="1" x14ac:dyDescent="0.2">
      <c r="A164" s="251"/>
      <c r="B164" s="254"/>
      <c r="C164" s="242"/>
      <c r="D164" s="242"/>
      <c r="E164" s="254"/>
      <c r="F164" s="260"/>
      <c r="G164" s="260"/>
      <c r="H164" s="198"/>
      <c r="I164" s="260"/>
      <c r="J164" s="263"/>
      <c r="K164" s="266"/>
      <c r="L164" s="269"/>
      <c r="M164" s="272"/>
      <c r="N164" s="266"/>
      <c r="O164" s="213"/>
      <c r="P164" s="213"/>
      <c r="Q164" s="216"/>
      <c r="R164" s="65"/>
      <c r="S164" s="51"/>
      <c r="T164" s="65">
        <f>VLOOKUP(U164,FORMULAS!$A$15:$B$18,2,0)</f>
        <v>0</v>
      </c>
      <c r="U164" s="66" t="s">
        <v>163</v>
      </c>
      <c r="V164" s="67">
        <f>+IF(U164='Tabla Valoración controles'!$D$4,'Tabla Valoración controles'!$F$4,IF('208-PLA-Ft-78 Mapa Gestión'!U164='Tabla Valoración controles'!$D$5,'Tabla Valoración controles'!$F$5,IF(U164=FORMULAS!$A$10,0,'Tabla Valoración controles'!$F$6)))</f>
        <v>0</v>
      </c>
      <c r="W164" s="66"/>
      <c r="X164" s="68">
        <f>+IF(W164='Tabla Valoración controles'!$D$7,'Tabla Valoración controles'!$F$7,IF(U164=FORMULAS!$A$10,0,'Tabla Valoración controles'!$F$8))</f>
        <v>0</v>
      </c>
      <c r="Y164" s="66"/>
      <c r="Z164" s="67">
        <f>+IF(Y164='Tabla Valoración controles'!$D$9,'Tabla Valoración controles'!$F$9,IF(U164=FORMULAS!$A$10,0,'Tabla Valoración controles'!$F$10))</f>
        <v>0</v>
      </c>
      <c r="AA164" s="66"/>
      <c r="AB164" s="67">
        <f>+IF(AA164='Tabla Valoración controles'!$D$9,'Tabla Valoración controles'!$F$9,IF(W164=FORMULAS!$A$10,0,'Tabla Valoración controles'!$F$10))</f>
        <v>0</v>
      </c>
      <c r="AC164" s="66"/>
      <c r="AD164" s="67">
        <f>+IF(AC164='Tabla Valoración controles'!$D$13,'Tabla Valoración controles'!$F$13,'Tabla Valoración controles'!$F$14)</f>
        <v>0</v>
      </c>
      <c r="AE164" s="123"/>
      <c r="AF164" s="69"/>
      <c r="AG164" s="68"/>
      <c r="AH164" s="69"/>
      <c r="AI164" s="68"/>
      <c r="AJ164" s="70"/>
      <c r="AK164" s="66"/>
      <c r="AL164" s="71"/>
      <c r="AM164" s="74"/>
      <c r="AN164" s="72"/>
      <c r="AO164" s="72"/>
      <c r="AP164" s="72"/>
      <c r="AQ164" s="72"/>
      <c r="AR164" s="72"/>
      <c r="AS164" s="72"/>
      <c r="AT164" s="72"/>
      <c r="AU164" s="72"/>
      <c r="AV164" s="72"/>
      <c r="AW164" s="72"/>
      <c r="AX164" s="72"/>
      <c r="AY164" s="72"/>
      <c r="AZ164" s="72"/>
      <c r="BA164" s="72"/>
      <c r="BB164" s="72"/>
      <c r="BC164" s="121">
        <f t="shared" si="146"/>
        <v>0</v>
      </c>
      <c r="BD164" s="121">
        <f t="shared" si="153"/>
        <v>0</v>
      </c>
      <c r="BE164" s="121">
        <f t="shared" si="145"/>
        <v>0.16799999999999998</v>
      </c>
      <c r="BF164" s="220"/>
      <c r="BG164" s="220"/>
      <c r="BH164" s="220"/>
      <c r="BI164" s="220"/>
      <c r="BJ164" s="227"/>
      <c r="BK164" s="245"/>
      <c r="BL164" s="202"/>
      <c r="BM164" s="199"/>
      <c r="BN164" s="199"/>
      <c r="BO164" s="199"/>
      <c r="BP164" s="199"/>
      <c r="BQ164" s="199"/>
      <c r="BR164" s="199"/>
      <c r="BS164" s="202"/>
      <c r="BT164" s="202"/>
      <c r="BU164" s="202"/>
      <c r="BV164" s="202"/>
      <c r="BW164" s="202"/>
      <c r="BX164" s="202"/>
      <c r="BY164" s="202"/>
      <c r="BZ164" s="202"/>
      <c r="CA164" s="202"/>
      <c r="CB164" s="202"/>
      <c r="CC164" s="202"/>
      <c r="CD164" s="202"/>
      <c r="CE164" s="202"/>
      <c r="CF164" s="202"/>
      <c r="CG164" s="202"/>
      <c r="CH164" s="202"/>
      <c r="CI164" s="202"/>
      <c r="CJ164" s="202"/>
      <c r="CK164" s="202"/>
      <c r="CL164" s="202"/>
      <c r="CM164" s="202"/>
      <c r="CN164" s="202"/>
      <c r="CO164" s="202"/>
      <c r="CP164" s="202"/>
      <c r="CQ164" s="202"/>
      <c r="CR164" s="190"/>
    </row>
    <row r="165" spans="1:96" ht="75" customHeight="1" x14ac:dyDescent="0.2">
      <c r="A165" s="249">
        <v>27</v>
      </c>
      <c r="B165" s="252" t="s">
        <v>178</v>
      </c>
      <c r="C165" s="240" t="str">
        <f t="shared" ref="C165" si="154">VLOOKUP(B165,$CW$511:$CX$533,2,0)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65" s="240" t="str">
        <f>VLOOKUP(B165,FORMULAS!$A$30:$C$52,3,0)</f>
        <v xml:space="preserve">Jefe Oficina Asesora de Planeación </v>
      </c>
      <c r="E165" s="252" t="s">
        <v>278</v>
      </c>
      <c r="F165" s="258" t="s">
        <v>343</v>
      </c>
      <c r="G165" s="258" t="s">
        <v>344</v>
      </c>
      <c r="H165" s="196" t="s">
        <v>345</v>
      </c>
      <c r="I165" s="258" t="s">
        <v>279</v>
      </c>
      <c r="J165" s="261">
        <v>300</v>
      </c>
      <c r="K165" s="264" t="str">
        <f>+IF(L165=FORMULAS!$N$2,FORMULAS!$O$2,IF('208-PLA-Ft-78 Mapa Gestión'!L165:L170=FORMULAS!$N$3,FORMULAS!$O$3,IF('208-PLA-Ft-78 Mapa Gestión'!L165:L170=FORMULAS!$N$4,FORMULAS!$O$4,IF('208-PLA-Ft-78 Mapa Gestión'!L165:L170=FORMULAS!$N$5,FORMULAS!$O$5,IF('208-PLA-Ft-78 Mapa Gestión'!L165:L170=FORMULAS!$N$6,FORMULAS!$O$6)))))</f>
        <v>Media</v>
      </c>
      <c r="L165" s="267">
        <f>+IF(J165&lt;=FORMULAS!$M$2,FORMULAS!$N$2,IF('208-PLA-Ft-78 Mapa Gestión'!J165&lt;=FORMULAS!$M$3,FORMULAS!$N$3,IF('208-PLA-Ft-78 Mapa Gestión'!J165&lt;=FORMULAS!$M$4,FORMULAS!$N$4,IF('208-PLA-Ft-78 Mapa Gestión'!J165&lt;=FORMULAS!$M$5,FORMULAS!$N$5,FORMULAS!$N$6))))</f>
        <v>0.6</v>
      </c>
      <c r="M165" s="270" t="s">
        <v>281</v>
      </c>
      <c r="N165" s="264" t="str">
        <f>+IF(M165=FORMULAS!$H$2,FORMULAS!$I$2,IF('208-PLA-Ft-78 Mapa Gestión'!M165:M170=FORMULAS!$H$3,FORMULAS!$I$3,IF('208-PLA-Ft-78 Mapa Gestión'!M165:M170=FORMULAS!$H$4,FORMULAS!$I$4,IF('208-PLA-Ft-78 Mapa Gestión'!M165:M170=FORMULAS!$H$5,FORMULAS!$I$5,IF('208-PLA-Ft-78 Mapa Gestión'!M165:M170=FORMULAS!$H$6,FORMULAS!$I$6,IF('208-PLA-Ft-78 Mapa Gestión'!M165:M170=FORMULAS!$H$7,FORMULAS!$I$7,IF('208-PLA-Ft-78 Mapa Gestión'!M165:M170=FORMULAS!$H$8,FORMULAS!$I$8,IF('208-PLA-Ft-78 Mapa Gestión'!M165:M170=FORMULAS!$H$9,FORMULAS!$I$9,IF('208-PLA-Ft-78 Mapa Gestión'!M165:M170=FORMULAS!$H$10,FORMULAS!$I$10,IF('208-PLA-Ft-78 Mapa Gestión'!M165:M170=FORMULAS!$H$11,FORMULAS!$I$11))))))))))</f>
        <v>Menor</v>
      </c>
      <c r="O165" s="211">
        <f>VLOOKUP(N165,FORMULAS!$I$1:$J$6,2,0)</f>
        <v>0.4</v>
      </c>
      <c r="P165" s="211" t="str">
        <f t="shared" ref="P165" si="155">CONCATENATE(N165,K165)</f>
        <v>MenorMedia</v>
      </c>
      <c r="Q165" s="214" t="str">
        <f>VLOOKUP(P165,FORMULAS!$K$17:$L$42,2,0)</f>
        <v>Moderado</v>
      </c>
      <c r="R165" s="65">
        <v>1</v>
      </c>
      <c r="S165" s="131" t="s">
        <v>346</v>
      </c>
      <c r="T165" s="65" t="str">
        <f>VLOOKUP(U165,FORMULAS!$A$15:$B$18,2,0)</f>
        <v>Probabilidad</v>
      </c>
      <c r="U165" s="66" t="s">
        <v>14</v>
      </c>
      <c r="V165" s="67">
        <f>+IF(U165='Tabla Valoración controles'!$D$4,'Tabla Valoración controles'!$F$4,IF('208-PLA-Ft-78 Mapa Gestión'!U165='Tabla Valoración controles'!$D$5,'Tabla Valoración controles'!$F$5,IF(U165=FORMULAS!$A$10,0,'Tabla Valoración controles'!$F$6)))</f>
        <v>0.15</v>
      </c>
      <c r="W165" s="66" t="s">
        <v>8</v>
      </c>
      <c r="X165" s="68">
        <f>+IF(W165='Tabla Valoración controles'!$D$7,'Tabla Valoración controles'!$F$7,IF(U165=FORMULAS!$A$10,0,'Tabla Valoración controles'!$F$8))</f>
        <v>0.15</v>
      </c>
      <c r="Y165" s="66" t="s">
        <v>19</v>
      </c>
      <c r="Z165" s="67">
        <f>+IF(Y165='Tabla Valoración controles'!$D$9,'Tabla Valoración controles'!$F$9,IF(U165=FORMULAS!$A$10,0,'Tabla Valoración controles'!$F$10))</f>
        <v>0</v>
      </c>
      <c r="AA165" s="66" t="s">
        <v>21</v>
      </c>
      <c r="AB165" s="67">
        <f>+IF(AA165='Tabla Valoración controles'!$D$9,'Tabla Valoración controles'!$F$9,IF(W165=FORMULAS!$A$10,0,'Tabla Valoración controles'!$F$10))</f>
        <v>0</v>
      </c>
      <c r="AC165" s="66" t="s">
        <v>102</v>
      </c>
      <c r="AD165" s="67">
        <f>+IF(AC165='Tabla Valoración controles'!$D$13,'Tabla Valoración controles'!$F$13,'Tabla Valoración controles'!$F$14)</f>
        <v>0</v>
      </c>
      <c r="AE165" s="123"/>
      <c r="AF165" s="69"/>
      <c r="AG165" s="68"/>
      <c r="AH165" s="69"/>
      <c r="AI165" s="68"/>
      <c r="AJ165" s="70"/>
      <c r="AK165" s="66"/>
      <c r="AL165" s="71"/>
      <c r="AM165" s="74"/>
      <c r="AN165" s="72"/>
      <c r="AO165" s="72"/>
      <c r="AP165" s="72"/>
      <c r="AQ165" s="72"/>
      <c r="AR165" s="72"/>
      <c r="AS165" s="72"/>
      <c r="AT165" s="72"/>
      <c r="AU165" s="72"/>
      <c r="AV165" s="72"/>
      <c r="AW165" s="72"/>
      <c r="AX165" s="72"/>
      <c r="AY165" s="72"/>
      <c r="AZ165" s="72"/>
      <c r="BA165" s="72"/>
      <c r="BB165" s="72"/>
      <c r="BC165" s="121">
        <f t="shared" si="146"/>
        <v>0.3</v>
      </c>
      <c r="BD165" s="121">
        <f>+IF(T165=FORMULAS!$A$8,'208-PLA-Ft-78 Mapa Gestión'!BC165*'208-PLA-Ft-78 Mapa Gestión'!L165:L170,'208-PLA-Ft-78 Mapa Gestión'!BC165*'208-PLA-Ft-78 Mapa Gestión'!O165:O170)</f>
        <v>0.18</v>
      </c>
      <c r="BE165" s="121">
        <f>+IF(T165=FORMULAS!$A$8,'208-PLA-Ft-78 Mapa Gestión'!L165:L170-'208-PLA-Ft-78 Mapa Gestión'!BD165,0)</f>
        <v>0.42</v>
      </c>
      <c r="BF165" s="219">
        <f t="shared" ref="BF165" si="156">+BE170</f>
        <v>0.252</v>
      </c>
      <c r="BG165" s="219" t="str">
        <f>+IF(BF165&lt;=FORMULAS!$N$2,FORMULAS!$O$2,IF(BF165&lt;=FORMULAS!$N$3,FORMULAS!$O$3,IF(BF165&lt;=FORMULAS!$N$4,FORMULAS!$O$4,IF(BF165&lt;=FORMULAS!$N$5,FORMULAS!$O$5,FORMULAS!O162))))</f>
        <v>Baja</v>
      </c>
      <c r="BH165" s="219" t="str">
        <f>+IF(T165=FORMULAS!$A$9,BE170,'208-PLA-Ft-78 Mapa Gestión'!N165:N170)</f>
        <v>Menor</v>
      </c>
      <c r="BI165" s="219">
        <f>+IF(T165=FORMULAS!B165,'208-PLA-Ft-78 Mapa Gestión'!BE170,'208-PLA-Ft-78 Mapa Gestión'!O165:O170)</f>
        <v>0.4</v>
      </c>
      <c r="BJ165" s="227" t="str">
        <f t="shared" ref="BJ165" si="157">CONCATENATE(BH165,BG165)</f>
        <v>MenorBaja</v>
      </c>
      <c r="BK165" s="214" t="str">
        <f>VLOOKUP(BJ165,FORMULAS!$K$17:$L$42,2,0)</f>
        <v>Moderado</v>
      </c>
      <c r="BL165" s="194" t="s">
        <v>170</v>
      </c>
      <c r="BM165" s="133" t="s">
        <v>348</v>
      </c>
      <c r="BN165" s="134" t="s">
        <v>349</v>
      </c>
      <c r="BO165" s="135">
        <v>44593</v>
      </c>
      <c r="BP165" s="135">
        <v>44910</v>
      </c>
      <c r="BQ165" s="133" t="s">
        <v>350</v>
      </c>
      <c r="BR165" s="133" t="s">
        <v>351</v>
      </c>
      <c r="BS165" s="194" t="s">
        <v>253</v>
      </c>
      <c r="BT165" s="194"/>
      <c r="BU165" s="194"/>
      <c r="BV165" s="194"/>
      <c r="BW165" s="194"/>
      <c r="BX165" s="194"/>
      <c r="BY165" s="194"/>
      <c r="BZ165" s="194"/>
      <c r="CA165" s="194"/>
      <c r="CB165" s="194"/>
      <c r="CC165" s="194"/>
      <c r="CD165" s="194"/>
      <c r="CE165" s="194"/>
      <c r="CF165" s="194"/>
      <c r="CG165" s="194"/>
      <c r="CH165" s="194"/>
      <c r="CI165" s="194"/>
      <c r="CJ165" s="194"/>
      <c r="CK165" s="194"/>
      <c r="CL165" s="194"/>
      <c r="CM165" s="194"/>
      <c r="CN165" s="194"/>
      <c r="CO165" s="194"/>
      <c r="CP165" s="194"/>
      <c r="CQ165" s="194"/>
      <c r="CR165" s="188" t="s">
        <v>355</v>
      </c>
    </row>
    <row r="166" spans="1:96" ht="89.25" x14ac:dyDescent="0.2">
      <c r="A166" s="250"/>
      <c r="B166" s="253"/>
      <c r="C166" s="241"/>
      <c r="D166" s="241"/>
      <c r="E166" s="253"/>
      <c r="F166" s="259"/>
      <c r="G166" s="259"/>
      <c r="H166" s="197"/>
      <c r="I166" s="259"/>
      <c r="J166" s="262"/>
      <c r="K166" s="265"/>
      <c r="L166" s="268"/>
      <c r="M166" s="271"/>
      <c r="N166" s="265"/>
      <c r="O166" s="212"/>
      <c r="P166" s="212"/>
      <c r="Q166" s="215"/>
      <c r="R166" s="65">
        <v>2</v>
      </c>
      <c r="S166" s="132" t="s">
        <v>347</v>
      </c>
      <c r="T166" s="65" t="str">
        <f>VLOOKUP(U166,FORMULAS!$A$15:$B$18,2,0)</f>
        <v>Probabilidad</v>
      </c>
      <c r="U166" s="66" t="s">
        <v>13</v>
      </c>
      <c r="V166" s="67">
        <f>+IF(U166='Tabla Valoración controles'!$D$4,'Tabla Valoración controles'!$F$4,IF('208-PLA-Ft-78 Mapa Gestión'!U166='Tabla Valoración controles'!$D$5,'Tabla Valoración controles'!$F$5,IF(U166=FORMULAS!$A$10,0,'Tabla Valoración controles'!$F$6)))</f>
        <v>0.25</v>
      </c>
      <c r="W166" s="66" t="s">
        <v>8</v>
      </c>
      <c r="X166" s="68">
        <f>+IF(W166='Tabla Valoración controles'!$D$7,'Tabla Valoración controles'!$F$7,IF(U166=FORMULAS!$A$10,0,'Tabla Valoración controles'!$F$8))</f>
        <v>0.15</v>
      </c>
      <c r="Y166" s="66" t="s">
        <v>18</v>
      </c>
      <c r="Z166" s="67">
        <f>+IF(Y166='Tabla Valoración controles'!$D$9,'Tabla Valoración controles'!$F$9,IF(U166=FORMULAS!$A$10,0,'Tabla Valoración controles'!$F$10))</f>
        <v>0</v>
      </c>
      <c r="AA166" s="66" t="s">
        <v>21</v>
      </c>
      <c r="AB166" s="67">
        <f>+IF(AA166='Tabla Valoración controles'!$D$9,'Tabla Valoración controles'!$F$9,IF(W166=FORMULAS!$A$10,0,'Tabla Valoración controles'!$F$10))</f>
        <v>0</v>
      </c>
      <c r="AC166" s="66" t="s">
        <v>102</v>
      </c>
      <c r="AD166" s="67">
        <f>+IF(AC166='Tabla Valoración controles'!$D$13,'Tabla Valoración controles'!$F$13,'Tabla Valoración controles'!$F$14)</f>
        <v>0</v>
      </c>
      <c r="AE166" s="123"/>
      <c r="AF166" s="69"/>
      <c r="AG166" s="68"/>
      <c r="AH166" s="69"/>
      <c r="AI166" s="68"/>
      <c r="AJ166" s="70"/>
      <c r="AK166" s="66"/>
      <c r="AL166" s="71"/>
      <c r="AM166" s="74"/>
      <c r="AN166" s="72"/>
      <c r="AO166" s="72"/>
      <c r="AP166" s="72"/>
      <c r="AQ166" s="72"/>
      <c r="AR166" s="72"/>
      <c r="AS166" s="72"/>
      <c r="AT166" s="72"/>
      <c r="AU166" s="72"/>
      <c r="AV166" s="72"/>
      <c r="AW166" s="72"/>
      <c r="AX166" s="72"/>
      <c r="AY166" s="72"/>
      <c r="AZ166" s="72"/>
      <c r="BA166" s="72"/>
      <c r="BB166" s="72"/>
      <c r="BC166" s="121">
        <f t="shared" si="146"/>
        <v>0.4</v>
      </c>
      <c r="BD166" s="121">
        <f t="shared" ref="BD166" si="158">+BC166*BE165</f>
        <v>0.16800000000000001</v>
      </c>
      <c r="BE166" s="121">
        <f t="shared" ref="BE166" si="159">+BE165-BD166</f>
        <v>0.252</v>
      </c>
      <c r="BF166" s="220"/>
      <c r="BG166" s="220"/>
      <c r="BH166" s="220"/>
      <c r="BI166" s="220"/>
      <c r="BJ166" s="227"/>
      <c r="BK166" s="215"/>
      <c r="BL166" s="195"/>
      <c r="BM166" s="133" t="s">
        <v>352</v>
      </c>
      <c r="BN166" s="134" t="s">
        <v>349</v>
      </c>
      <c r="BO166" s="135">
        <v>44593</v>
      </c>
      <c r="BP166" s="135">
        <v>44926</v>
      </c>
      <c r="BQ166" s="133" t="s">
        <v>353</v>
      </c>
      <c r="BR166" s="133" t="s">
        <v>354</v>
      </c>
      <c r="BS166" s="195"/>
      <c r="BT166" s="195"/>
      <c r="BU166" s="195"/>
      <c r="BV166" s="195"/>
      <c r="BW166" s="195"/>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c r="CR166" s="189"/>
    </row>
    <row r="167" spans="1:96" ht="17.25" customHeight="1" x14ac:dyDescent="0.2">
      <c r="A167" s="250"/>
      <c r="B167" s="253"/>
      <c r="C167" s="241"/>
      <c r="D167" s="241"/>
      <c r="E167" s="253"/>
      <c r="F167" s="259"/>
      <c r="G167" s="259"/>
      <c r="H167" s="197"/>
      <c r="I167" s="259"/>
      <c r="J167" s="262"/>
      <c r="K167" s="265"/>
      <c r="L167" s="268"/>
      <c r="M167" s="271"/>
      <c r="N167" s="265"/>
      <c r="O167" s="212"/>
      <c r="P167" s="212"/>
      <c r="Q167" s="215"/>
      <c r="R167" s="65"/>
      <c r="S167" s="51"/>
      <c r="T167" s="65">
        <f>VLOOKUP(U167,FORMULAS!$A$15:$B$18,2,0)</f>
        <v>0</v>
      </c>
      <c r="U167" s="66" t="s">
        <v>163</v>
      </c>
      <c r="V167" s="67">
        <f>+IF(U167='Tabla Valoración controles'!$D$4,'Tabla Valoración controles'!$F$4,IF('208-PLA-Ft-78 Mapa Gestión'!U167='Tabla Valoración controles'!$D$5,'Tabla Valoración controles'!$F$5,IF(U167=FORMULAS!$A$10,0,'Tabla Valoración controles'!$F$6)))</f>
        <v>0</v>
      </c>
      <c r="W167" s="66"/>
      <c r="X167" s="68">
        <f>+IF(W167='Tabla Valoración controles'!$D$7,'Tabla Valoración controles'!$F$7,IF(U167=FORMULAS!$A$10,0,'Tabla Valoración controles'!$F$8))</f>
        <v>0</v>
      </c>
      <c r="Y167" s="66"/>
      <c r="Z167" s="67">
        <f>+IF(Y167='Tabla Valoración controles'!$D$9,'Tabla Valoración controles'!$F$9,IF(U167=FORMULAS!$A$10,0,'Tabla Valoración controles'!$F$10))</f>
        <v>0</v>
      </c>
      <c r="AA167" s="66"/>
      <c r="AB167" s="67">
        <f>+IF(AA167='Tabla Valoración controles'!$D$9,'Tabla Valoración controles'!$F$9,IF(W167=FORMULAS!$A$10,0,'Tabla Valoración controles'!$F$10))</f>
        <v>0</v>
      </c>
      <c r="AC167" s="66"/>
      <c r="AD167" s="67">
        <f>+IF(AC167='Tabla Valoración controles'!$D$13,'Tabla Valoración controles'!$F$13,'Tabla Valoración controles'!$F$14)</f>
        <v>0</v>
      </c>
      <c r="AE167" s="123"/>
      <c r="AF167" s="69"/>
      <c r="AG167" s="68"/>
      <c r="AH167" s="69"/>
      <c r="AI167" s="68"/>
      <c r="AJ167" s="70"/>
      <c r="AK167" s="66"/>
      <c r="AL167" s="71"/>
      <c r="AM167" s="74"/>
      <c r="AN167" s="72"/>
      <c r="AO167" s="72"/>
      <c r="AP167" s="72"/>
      <c r="AQ167" s="72"/>
      <c r="AR167" s="72"/>
      <c r="AS167" s="72"/>
      <c r="AT167" s="72"/>
      <c r="AU167" s="72"/>
      <c r="AV167" s="72"/>
      <c r="AW167" s="72"/>
      <c r="AX167" s="72"/>
      <c r="AY167" s="72"/>
      <c r="AZ167" s="72"/>
      <c r="BA167" s="72"/>
      <c r="BB167" s="72"/>
      <c r="BC167" s="121">
        <f t="shared" si="146"/>
        <v>0</v>
      </c>
      <c r="BD167" s="121">
        <f t="shared" ref="BD167:BD170" si="160">+BD166*BC167</f>
        <v>0</v>
      </c>
      <c r="BE167" s="121">
        <f t="shared" si="145"/>
        <v>0.252</v>
      </c>
      <c r="BF167" s="220"/>
      <c r="BG167" s="220"/>
      <c r="BH167" s="220"/>
      <c r="BI167" s="220"/>
      <c r="BJ167" s="227"/>
      <c r="BK167" s="215"/>
      <c r="BL167" s="195"/>
      <c r="BM167" s="137"/>
      <c r="BN167" s="137"/>
      <c r="BO167" s="137"/>
      <c r="BP167" s="137"/>
      <c r="BQ167" s="137"/>
      <c r="BR167" s="137"/>
      <c r="BS167" s="195"/>
      <c r="BT167" s="195"/>
      <c r="BU167" s="195"/>
      <c r="BV167" s="195"/>
      <c r="BW167" s="195"/>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c r="CR167" s="189"/>
    </row>
    <row r="168" spans="1:96" ht="17.25" customHeight="1" x14ac:dyDescent="0.2">
      <c r="A168" s="250"/>
      <c r="B168" s="253"/>
      <c r="C168" s="241"/>
      <c r="D168" s="241"/>
      <c r="E168" s="253"/>
      <c r="F168" s="259"/>
      <c r="G168" s="259"/>
      <c r="H168" s="197"/>
      <c r="I168" s="259"/>
      <c r="J168" s="262"/>
      <c r="K168" s="265"/>
      <c r="L168" s="268"/>
      <c r="M168" s="271"/>
      <c r="N168" s="265"/>
      <c r="O168" s="212"/>
      <c r="P168" s="212"/>
      <c r="Q168" s="215"/>
      <c r="R168" s="65"/>
      <c r="S168" s="51"/>
      <c r="T168" s="65">
        <f>VLOOKUP(U168,FORMULAS!$A$15:$B$18,2,0)</f>
        <v>0</v>
      </c>
      <c r="U168" s="66" t="s">
        <v>163</v>
      </c>
      <c r="V168" s="67">
        <f>+IF(U168='Tabla Valoración controles'!$D$4,'Tabla Valoración controles'!$F$4,IF('208-PLA-Ft-78 Mapa Gestión'!U168='Tabla Valoración controles'!$D$5,'Tabla Valoración controles'!$F$5,IF(U168=FORMULAS!$A$10,0,'Tabla Valoración controles'!$F$6)))</f>
        <v>0</v>
      </c>
      <c r="W168" s="66"/>
      <c r="X168" s="68">
        <f>+IF(W168='Tabla Valoración controles'!$D$7,'Tabla Valoración controles'!$F$7,IF(U168=FORMULAS!$A$10,0,'Tabla Valoración controles'!$F$8))</f>
        <v>0</v>
      </c>
      <c r="Y168" s="66"/>
      <c r="Z168" s="67">
        <f>+IF(Y168='Tabla Valoración controles'!$D$9,'Tabla Valoración controles'!$F$9,IF(U168=FORMULAS!$A$10,0,'Tabla Valoración controles'!$F$10))</f>
        <v>0</v>
      </c>
      <c r="AA168" s="66"/>
      <c r="AB168" s="67">
        <f>+IF(AA168='Tabla Valoración controles'!$D$9,'Tabla Valoración controles'!$F$9,IF(W168=FORMULAS!$A$10,0,'Tabla Valoración controles'!$F$10))</f>
        <v>0</v>
      </c>
      <c r="AC168" s="66"/>
      <c r="AD168" s="67">
        <f>+IF(AC168='Tabla Valoración controles'!$D$13,'Tabla Valoración controles'!$F$13,'Tabla Valoración controles'!$F$14)</f>
        <v>0</v>
      </c>
      <c r="AE168" s="123"/>
      <c r="AF168" s="69"/>
      <c r="AG168" s="68"/>
      <c r="AH168" s="69"/>
      <c r="AI168" s="68"/>
      <c r="AJ168" s="70"/>
      <c r="AK168" s="66"/>
      <c r="AL168" s="71"/>
      <c r="AM168" s="74"/>
      <c r="AN168" s="72"/>
      <c r="AO168" s="72"/>
      <c r="AP168" s="72"/>
      <c r="AQ168" s="72"/>
      <c r="AR168" s="72"/>
      <c r="AS168" s="72"/>
      <c r="AT168" s="72"/>
      <c r="AU168" s="72"/>
      <c r="AV168" s="72"/>
      <c r="AW168" s="72"/>
      <c r="AX168" s="72"/>
      <c r="AY168" s="72"/>
      <c r="AZ168" s="72"/>
      <c r="BA168" s="72"/>
      <c r="BB168" s="72"/>
      <c r="BC168" s="121">
        <f t="shared" si="146"/>
        <v>0</v>
      </c>
      <c r="BD168" s="121">
        <f t="shared" si="160"/>
        <v>0</v>
      </c>
      <c r="BE168" s="121">
        <f t="shared" si="145"/>
        <v>0.252</v>
      </c>
      <c r="BF168" s="220"/>
      <c r="BG168" s="220"/>
      <c r="BH168" s="220"/>
      <c r="BI168" s="220"/>
      <c r="BJ168" s="227"/>
      <c r="BK168" s="215"/>
      <c r="BL168" s="195"/>
      <c r="BM168" s="137"/>
      <c r="BN168" s="137"/>
      <c r="BO168" s="137"/>
      <c r="BP168" s="137"/>
      <c r="BQ168" s="137"/>
      <c r="BR168" s="137"/>
      <c r="BS168" s="195"/>
      <c r="BT168" s="195"/>
      <c r="BU168" s="195"/>
      <c r="BV168" s="195"/>
      <c r="BW168" s="195"/>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c r="CR168" s="189"/>
    </row>
    <row r="169" spans="1:96" ht="17.25" customHeight="1" x14ac:dyDescent="0.2">
      <c r="A169" s="250"/>
      <c r="B169" s="253"/>
      <c r="C169" s="241"/>
      <c r="D169" s="241"/>
      <c r="E169" s="253"/>
      <c r="F169" s="259"/>
      <c r="G169" s="259"/>
      <c r="H169" s="197"/>
      <c r="I169" s="259"/>
      <c r="J169" s="262"/>
      <c r="K169" s="265"/>
      <c r="L169" s="268"/>
      <c r="M169" s="271"/>
      <c r="N169" s="265"/>
      <c r="O169" s="212"/>
      <c r="P169" s="212"/>
      <c r="Q169" s="215"/>
      <c r="R169" s="65"/>
      <c r="S169" s="51"/>
      <c r="T169" s="65">
        <f>VLOOKUP(U169,FORMULAS!$A$15:$B$18,2,0)</f>
        <v>0</v>
      </c>
      <c r="U169" s="66" t="s">
        <v>163</v>
      </c>
      <c r="V169" s="67">
        <f>+IF(U169='Tabla Valoración controles'!$D$4,'Tabla Valoración controles'!$F$4,IF('208-PLA-Ft-78 Mapa Gestión'!U169='Tabla Valoración controles'!$D$5,'Tabla Valoración controles'!$F$5,IF(U169=FORMULAS!$A$10,0,'Tabla Valoración controles'!$F$6)))</f>
        <v>0</v>
      </c>
      <c r="W169" s="66"/>
      <c r="X169" s="68">
        <f>+IF(W169='Tabla Valoración controles'!$D$7,'Tabla Valoración controles'!$F$7,IF(U169=FORMULAS!$A$10,0,'Tabla Valoración controles'!$F$8))</f>
        <v>0</v>
      </c>
      <c r="Y169" s="66"/>
      <c r="Z169" s="67">
        <f>+IF(Y169='Tabla Valoración controles'!$D$9,'Tabla Valoración controles'!$F$9,IF(U169=FORMULAS!$A$10,0,'Tabla Valoración controles'!$F$10))</f>
        <v>0</v>
      </c>
      <c r="AA169" s="66"/>
      <c r="AB169" s="67">
        <f>+IF(AA169='Tabla Valoración controles'!$D$9,'Tabla Valoración controles'!$F$9,IF(W169=FORMULAS!$A$10,0,'Tabla Valoración controles'!$F$10))</f>
        <v>0</v>
      </c>
      <c r="AC169" s="66"/>
      <c r="AD169" s="67">
        <f>+IF(AC169='Tabla Valoración controles'!$D$13,'Tabla Valoración controles'!$F$13,'Tabla Valoración controles'!$F$14)</f>
        <v>0</v>
      </c>
      <c r="AE169" s="123"/>
      <c r="AF169" s="69"/>
      <c r="AG169" s="68"/>
      <c r="AH169" s="69"/>
      <c r="AI169" s="68"/>
      <c r="AJ169" s="70"/>
      <c r="AK169" s="66"/>
      <c r="AL169" s="71"/>
      <c r="AM169" s="74"/>
      <c r="AN169" s="72"/>
      <c r="AO169" s="72"/>
      <c r="AP169" s="72"/>
      <c r="AQ169" s="72"/>
      <c r="AR169" s="72"/>
      <c r="AS169" s="72"/>
      <c r="AT169" s="72"/>
      <c r="AU169" s="72"/>
      <c r="AV169" s="72"/>
      <c r="AW169" s="72"/>
      <c r="AX169" s="72"/>
      <c r="AY169" s="72"/>
      <c r="AZ169" s="72"/>
      <c r="BA169" s="72"/>
      <c r="BB169" s="72"/>
      <c r="BC169" s="121">
        <f t="shared" si="146"/>
        <v>0</v>
      </c>
      <c r="BD169" s="121">
        <f t="shared" si="160"/>
        <v>0</v>
      </c>
      <c r="BE169" s="121">
        <f t="shared" si="145"/>
        <v>0.252</v>
      </c>
      <c r="BF169" s="220"/>
      <c r="BG169" s="220"/>
      <c r="BH169" s="220"/>
      <c r="BI169" s="220"/>
      <c r="BJ169" s="227"/>
      <c r="BK169" s="215"/>
      <c r="BL169" s="195"/>
      <c r="BM169" s="137"/>
      <c r="BN169" s="137"/>
      <c r="BO169" s="137"/>
      <c r="BP169" s="137"/>
      <c r="BQ169" s="137"/>
      <c r="BR169" s="137"/>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89"/>
    </row>
    <row r="170" spans="1:96" ht="17.25" customHeight="1" x14ac:dyDescent="0.2">
      <c r="A170" s="251"/>
      <c r="B170" s="254"/>
      <c r="C170" s="242"/>
      <c r="D170" s="242"/>
      <c r="E170" s="254"/>
      <c r="F170" s="260"/>
      <c r="G170" s="260"/>
      <c r="H170" s="198"/>
      <c r="I170" s="260"/>
      <c r="J170" s="263"/>
      <c r="K170" s="266"/>
      <c r="L170" s="269"/>
      <c r="M170" s="272"/>
      <c r="N170" s="266"/>
      <c r="O170" s="213"/>
      <c r="P170" s="213"/>
      <c r="Q170" s="216"/>
      <c r="R170" s="65"/>
      <c r="S170" s="51"/>
      <c r="T170" s="65">
        <f>VLOOKUP(U170,FORMULAS!$A$15:$B$18,2,0)</f>
        <v>0</v>
      </c>
      <c r="U170" s="66" t="s">
        <v>163</v>
      </c>
      <c r="V170" s="67">
        <f>+IF(U170='Tabla Valoración controles'!$D$4,'Tabla Valoración controles'!$F$4,IF('208-PLA-Ft-78 Mapa Gestión'!U170='Tabla Valoración controles'!$D$5,'Tabla Valoración controles'!$F$5,IF(U170=FORMULAS!$A$10,0,'Tabla Valoración controles'!$F$6)))</f>
        <v>0</v>
      </c>
      <c r="W170" s="66"/>
      <c r="X170" s="68">
        <f>+IF(W170='Tabla Valoración controles'!$D$7,'Tabla Valoración controles'!$F$7,IF(U170=FORMULAS!$A$10,0,'Tabla Valoración controles'!$F$8))</f>
        <v>0</v>
      </c>
      <c r="Y170" s="66"/>
      <c r="Z170" s="67">
        <f>+IF(Y170='Tabla Valoración controles'!$D$9,'Tabla Valoración controles'!$F$9,IF(U170=FORMULAS!$A$10,0,'Tabla Valoración controles'!$F$10))</f>
        <v>0</v>
      </c>
      <c r="AA170" s="66"/>
      <c r="AB170" s="67">
        <f>+IF(AA170='Tabla Valoración controles'!$D$9,'Tabla Valoración controles'!$F$9,IF(W170=FORMULAS!$A$10,0,'Tabla Valoración controles'!$F$10))</f>
        <v>0</v>
      </c>
      <c r="AC170" s="66"/>
      <c r="AD170" s="67">
        <f>+IF(AC170='Tabla Valoración controles'!$D$13,'Tabla Valoración controles'!$F$13,'Tabla Valoración controles'!$F$14)</f>
        <v>0</v>
      </c>
      <c r="AE170" s="123"/>
      <c r="AF170" s="69"/>
      <c r="AG170" s="68"/>
      <c r="AH170" s="69"/>
      <c r="AI170" s="68"/>
      <c r="AJ170" s="70"/>
      <c r="AK170" s="66"/>
      <c r="AL170" s="71"/>
      <c r="AM170" s="74"/>
      <c r="AN170" s="72"/>
      <c r="AO170" s="72"/>
      <c r="AP170" s="72"/>
      <c r="AQ170" s="72"/>
      <c r="AR170" s="72"/>
      <c r="AS170" s="72"/>
      <c r="AT170" s="72"/>
      <c r="AU170" s="72"/>
      <c r="AV170" s="72"/>
      <c r="AW170" s="72"/>
      <c r="AX170" s="72"/>
      <c r="AY170" s="72"/>
      <c r="AZ170" s="72"/>
      <c r="BA170" s="72"/>
      <c r="BB170" s="72"/>
      <c r="BC170" s="121">
        <f t="shared" si="146"/>
        <v>0</v>
      </c>
      <c r="BD170" s="121">
        <f t="shared" si="160"/>
        <v>0</v>
      </c>
      <c r="BE170" s="121">
        <f t="shared" si="145"/>
        <v>0.252</v>
      </c>
      <c r="BF170" s="220"/>
      <c r="BG170" s="220"/>
      <c r="BH170" s="220"/>
      <c r="BI170" s="220"/>
      <c r="BJ170" s="227"/>
      <c r="BK170" s="216"/>
      <c r="BL170" s="202"/>
      <c r="BM170" s="138"/>
      <c r="BN170" s="138"/>
      <c r="BO170" s="138"/>
      <c r="BP170" s="138"/>
      <c r="BQ170" s="138"/>
      <c r="BR170" s="138"/>
      <c r="BS170" s="202"/>
      <c r="BT170" s="202"/>
      <c r="BU170" s="202"/>
      <c r="BV170" s="202"/>
      <c r="BW170" s="202"/>
      <c r="BX170" s="202"/>
      <c r="BY170" s="202"/>
      <c r="BZ170" s="202"/>
      <c r="CA170" s="202"/>
      <c r="CB170" s="202"/>
      <c r="CC170" s="202"/>
      <c r="CD170" s="202"/>
      <c r="CE170" s="202"/>
      <c r="CF170" s="202"/>
      <c r="CG170" s="202"/>
      <c r="CH170" s="202"/>
      <c r="CI170" s="202"/>
      <c r="CJ170" s="202"/>
      <c r="CK170" s="202"/>
      <c r="CL170" s="202"/>
      <c r="CM170" s="202"/>
      <c r="CN170" s="202"/>
      <c r="CO170" s="202"/>
      <c r="CP170" s="202"/>
      <c r="CQ170" s="202"/>
      <c r="CR170" s="190"/>
    </row>
    <row r="171" spans="1:96" ht="65.25" x14ac:dyDescent="0.2">
      <c r="A171" s="249">
        <v>28</v>
      </c>
      <c r="B171" s="252" t="s">
        <v>178</v>
      </c>
      <c r="C171" s="240" t="str">
        <f t="shared" ref="C171" si="161">VLOOKUP(B171,$CW$511:$CX$533,2,0)</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D171" s="240" t="str">
        <f>VLOOKUP(B171,FORMULAS!$A$30:$C$52,3,0)</f>
        <v xml:space="preserve">Jefe Oficina Asesora de Planeación </v>
      </c>
      <c r="E171" s="252" t="s">
        <v>278</v>
      </c>
      <c r="F171" s="328" t="s">
        <v>583</v>
      </c>
      <c r="G171" s="328" t="s">
        <v>584</v>
      </c>
      <c r="H171" s="322" t="s">
        <v>585</v>
      </c>
      <c r="I171" s="258" t="s">
        <v>287</v>
      </c>
      <c r="J171" s="261">
        <v>20</v>
      </c>
      <c r="K171" s="264" t="str">
        <f>+IF(L171=FORMULAS!$N$2,FORMULAS!$O$2,IF('208-PLA-Ft-78 Mapa Gestión'!L171:L176=FORMULAS!$N$3,FORMULAS!$O$3,IF('208-PLA-Ft-78 Mapa Gestión'!L171:L176=FORMULAS!$N$4,FORMULAS!$O$4,IF('208-PLA-Ft-78 Mapa Gestión'!L171:L176=FORMULAS!$N$5,FORMULAS!$O$5,IF('208-PLA-Ft-78 Mapa Gestión'!L171:L176=FORMULAS!$N$6,FORMULAS!$O$6)))))</f>
        <v>Baja</v>
      </c>
      <c r="L171" s="267">
        <f>+IF(J171&lt;=FORMULAS!$M$2,FORMULAS!$N$2,IF('208-PLA-Ft-78 Mapa Gestión'!J171&lt;=FORMULAS!$M$3,FORMULAS!$N$3,IF('208-PLA-Ft-78 Mapa Gestión'!J171&lt;=FORMULAS!$M$4,FORMULAS!$N$4,IF('208-PLA-Ft-78 Mapa Gestión'!J171&lt;=FORMULAS!$M$5,FORMULAS!$N$5,FORMULAS!$N$6))))</f>
        <v>0.4</v>
      </c>
      <c r="M171" s="270" t="s">
        <v>93</v>
      </c>
      <c r="N171" s="264" t="str">
        <f>+IF(M171=FORMULAS!$H$2,FORMULAS!$I$2,IF('208-PLA-Ft-78 Mapa Gestión'!M171:M176=FORMULAS!$H$3,FORMULAS!$I$3,IF('208-PLA-Ft-78 Mapa Gestión'!M171:M176=FORMULAS!$H$4,FORMULAS!$I$4,IF('208-PLA-Ft-78 Mapa Gestión'!M171:M176=FORMULAS!$H$5,FORMULAS!$I$5,IF('208-PLA-Ft-78 Mapa Gestión'!M171:M176=FORMULAS!$H$6,FORMULAS!$I$6,IF('208-PLA-Ft-78 Mapa Gestión'!M171:M176=FORMULAS!$H$7,FORMULAS!$I$7,IF('208-PLA-Ft-78 Mapa Gestión'!M171:M176=FORMULAS!$H$8,FORMULAS!$I$8,IF('208-PLA-Ft-78 Mapa Gestión'!M171:M176=FORMULAS!$H$9,FORMULAS!$I$9,IF('208-PLA-Ft-78 Mapa Gestión'!M171:M176=FORMULAS!$H$10,FORMULAS!$I$10,IF('208-PLA-Ft-78 Mapa Gestión'!M171:M176=FORMULAS!$H$11,FORMULAS!$I$11))))))))))</f>
        <v>Moderado</v>
      </c>
      <c r="O171" s="211">
        <f>VLOOKUP(N171,FORMULAS!$I$1:$J$6,2,0)</f>
        <v>0.6</v>
      </c>
      <c r="P171" s="211" t="str">
        <f t="shared" ref="P171" si="162">CONCATENATE(N171,K171)</f>
        <v>ModeradoBaja</v>
      </c>
      <c r="Q171" s="214" t="str">
        <f>VLOOKUP(P171,FORMULAS!$K$17:$L$42,2,0)</f>
        <v>Moderado</v>
      </c>
      <c r="R171" s="144">
        <v>1</v>
      </c>
      <c r="S171" s="143" t="s">
        <v>586</v>
      </c>
      <c r="T171" s="65" t="str">
        <f>VLOOKUP(U171,FORMULAS!$A$15:$B$18,2,0)</f>
        <v>Probabilidad</v>
      </c>
      <c r="U171" s="66" t="s">
        <v>13</v>
      </c>
      <c r="V171" s="67">
        <f>+IF(U171='Tabla Valoración controles'!$D$4,'Tabla Valoración controles'!$F$4,IF('208-PLA-Ft-78 Mapa Gestión'!U171='Tabla Valoración controles'!$D$5,'Tabla Valoración controles'!$F$5,IF(U171=FORMULAS!$A$10,0,'Tabla Valoración controles'!$F$6)))</f>
        <v>0.25</v>
      </c>
      <c r="W171" s="66" t="s">
        <v>8</v>
      </c>
      <c r="X171" s="68">
        <f>+IF(W171='Tabla Valoración controles'!$D$7,'Tabla Valoración controles'!$F$7,IF(U171=FORMULAS!$A$10,0,'Tabla Valoración controles'!$F$8))</f>
        <v>0.15</v>
      </c>
      <c r="Y171" s="66" t="s">
        <v>18</v>
      </c>
      <c r="Z171" s="67">
        <f>+IF(Y171='Tabla Valoración controles'!$D$9,'Tabla Valoración controles'!$F$9,IF(U171=FORMULAS!$A$10,0,'Tabla Valoración controles'!$F$10))</f>
        <v>0</v>
      </c>
      <c r="AA171" s="66" t="s">
        <v>21</v>
      </c>
      <c r="AB171" s="67">
        <f>+IF(AA171='Tabla Valoración controles'!$D$9,'Tabla Valoración controles'!$F$9,IF(W171=FORMULAS!$A$10,0,'Tabla Valoración controles'!$F$10))</f>
        <v>0</v>
      </c>
      <c r="AC171" s="66" t="s">
        <v>102</v>
      </c>
      <c r="AD171" s="67">
        <f>+IF(AC171='Tabla Valoración controles'!$D$13,'Tabla Valoración controles'!$F$13,'Tabla Valoración controles'!$F$14)</f>
        <v>0</v>
      </c>
      <c r="AE171" s="123"/>
      <c r="AF171" s="69"/>
      <c r="AG171" s="68"/>
      <c r="AH171" s="69"/>
      <c r="AI171" s="68"/>
      <c r="AJ171" s="70"/>
      <c r="AK171" s="66"/>
      <c r="AL171" s="71"/>
      <c r="AM171" s="74"/>
      <c r="AN171" s="72"/>
      <c r="AO171" s="72"/>
      <c r="AP171" s="72"/>
      <c r="AQ171" s="72"/>
      <c r="AR171" s="72"/>
      <c r="AS171" s="72"/>
      <c r="AT171" s="72"/>
      <c r="AU171" s="72"/>
      <c r="AV171" s="72"/>
      <c r="AW171" s="72"/>
      <c r="AX171" s="72"/>
      <c r="AY171" s="72"/>
      <c r="AZ171" s="72"/>
      <c r="BA171" s="72"/>
      <c r="BB171" s="72"/>
      <c r="BC171" s="121">
        <f t="shared" si="146"/>
        <v>0.4</v>
      </c>
      <c r="BD171" s="121">
        <f>+IF(T171=FORMULAS!$A$8,'208-PLA-Ft-78 Mapa Gestión'!BC171*'208-PLA-Ft-78 Mapa Gestión'!L171:L176,'208-PLA-Ft-78 Mapa Gestión'!BC171*'208-PLA-Ft-78 Mapa Gestión'!O171:O176)</f>
        <v>0.16000000000000003</v>
      </c>
      <c r="BE171" s="121">
        <f>+IF(T171=FORMULAS!$A$8,'208-PLA-Ft-78 Mapa Gestión'!L171:L176-'208-PLA-Ft-78 Mapa Gestión'!BD171,0)</f>
        <v>0.24</v>
      </c>
      <c r="BF171" s="219">
        <f t="shared" ref="BF171" si="163">+BE176</f>
        <v>0.24</v>
      </c>
      <c r="BG171" s="219" t="str">
        <f>+IF(BF171&lt;=FORMULAS!$N$2,FORMULAS!$O$2,IF(BF171&lt;=FORMULAS!$N$3,FORMULAS!$O$3,IF(BF171&lt;=FORMULAS!$N$4,FORMULAS!$O$4,IF(BF171&lt;=FORMULAS!$N$5,FORMULAS!$O$5,FORMULAS!O168))))</f>
        <v>Baja</v>
      </c>
      <c r="BH171" s="219" t="str">
        <f>+IF(T171=FORMULAS!$A$9,BE176,'208-PLA-Ft-78 Mapa Gestión'!N171:N176)</f>
        <v>Moderado</v>
      </c>
      <c r="BI171" s="219">
        <f>+IF(T171=FORMULAS!B171,'208-PLA-Ft-78 Mapa Gestión'!BE176,'208-PLA-Ft-78 Mapa Gestión'!O171:O176)</f>
        <v>0.6</v>
      </c>
      <c r="BJ171" s="227" t="str">
        <f t="shared" ref="BJ171" si="164">CONCATENATE(BH171,BG171)</f>
        <v>ModeradoBaja</v>
      </c>
      <c r="BK171" s="243" t="str">
        <f>VLOOKUP(BJ171,FORMULAS!$K$17:$L$42,2,0)</f>
        <v>Moderado</v>
      </c>
      <c r="BL171" s="194" t="s">
        <v>170</v>
      </c>
      <c r="BM171" s="188" t="s">
        <v>587</v>
      </c>
      <c r="BN171" s="188" t="s">
        <v>588</v>
      </c>
      <c r="BO171" s="203">
        <v>44197</v>
      </c>
      <c r="BP171" s="203">
        <v>44561</v>
      </c>
      <c r="BQ171" s="188" t="s">
        <v>589</v>
      </c>
      <c r="BR171" s="188" t="s">
        <v>354</v>
      </c>
      <c r="BS171" s="194" t="s">
        <v>253</v>
      </c>
      <c r="BT171" s="194"/>
      <c r="BU171" s="194"/>
      <c r="BV171" s="194"/>
      <c r="BW171" s="194"/>
      <c r="BX171" s="194"/>
      <c r="BY171" s="194"/>
      <c r="BZ171" s="194"/>
      <c r="CA171" s="194"/>
      <c r="CB171" s="194"/>
      <c r="CC171" s="194"/>
      <c r="CD171" s="194"/>
      <c r="CE171" s="194"/>
      <c r="CF171" s="194"/>
      <c r="CG171" s="194"/>
      <c r="CH171" s="194"/>
      <c r="CI171" s="194"/>
      <c r="CJ171" s="194"/>
      <c r="CK171" s="194"/>
      <c r="CL171" s="194"/>
      <c r="CM171" s="194"/>
      <c r="CN171" s="194"/>
      <c r="CO171" s="194"/>
      <c r="CP171" s="194"/>
      <c r="CQ171" s="194"/>
      <c r="CR171" s="188" t="s">
        <v>501</v>
      </c>
    </row>
    <row r="172" spans="1:96" ht="17.25" customHeight="1" x14ac:dyDescent="0.2">
      <c r="A172" s="250"/>
      <c r="B172" s="253"/>
      <c r="C172" s="241"/>
      <c r="D172" s="241"/>
      <c r="E172" s="253"/>
      <c r="F172" s="329"/>
      <c r="G172" s="329"/>
      <c r="H172" s="323"/>
      <c r="I172" s="259"/>
      <c r="J172" s="262"/>
      <c r="K172" s="265"/>
      <c r="L172" s="268"/>
      <c r="M172" s="271"/>
      <c r="N172" s="265"/>
      <c r="O172" s="212"/>
      <c r="P172" s="212"/>
      <c r="Q172" s="215"/>
      <c r="R172" s="65"/>
      <c r="S172" s="51"/>
      <c r="T172" s="65">
        <f>VLOOKUP(U172,FORMULAS!$A$15:$B$18,2,0)</f>
        <v>0</v>
      </c>
      <c r="U172" s="66" t="s">
        <v>163</v>
      </c>
      <c r="V172" s="67">
        <f>+IF(U172='Tabla Valoración controles'!$D$4,'Tabla Valoración controles'!$F$4,IF('208-PLA-Ft-78 Mapa Gestión'!U172='Tabla Valoración controles'!$D$5,'Tabla Valoración controles'!$F$5,IF(U172=FORMULAS!$A$10,0,'Tabla Valoración controles'!$F$6)))</f>
        <v>0</v>
      </c>
      <c r="W172" s="66"/>
      <c r="X172" s="68">
        <f>+IF(W172='Tabla Valoración controles'!$D$7,'Tabla Valoración controles'!$F$7,IF(U172=FORMULAS!$A$10,0,'Tabla Valoración controles'!$F$8))</f>
        <v>0</v>
      </c>
      <c r="Y172" s="66"/>
      <c r="Z172" s="67">
        <f>+IF(Y172='Tabla Valoración controles'!$D$9,'Tabla Valoración controles'!$F$9,IF(U172=FORMULAS!$A$10,0,'Tabla Valoración controles'!$F$10))</f>
        <v>0</v>
      </c>
      <c r="AA172" s="66"/>
      <c r="AB172" s="67">
        <f>+IF(AA172='Tabla Valoración controles'!$D$9,'Tabla Valoración controles'!$F$9,IF(W172=FORMULAS!$A$10,0,'Tabla Valoración controles'!$F$10))</f>
        <v>0</v>
      </c>
      <c r="AC172" s="66"/>
      <c r="AD172" s="67">
        <f>+IF(AC172='Tabla Valoración controles'!$D$13,'Tabla Valoración controles'!$F$13,'Tabla Valoración controles'!$F$14)</f>
        <v>0</v>
      </c>
      <c r="AE172" s="123"/>
      <c r="AF172" s="69"/>
      <c r="AG172" s="68"/>
      <c r="AH172" s="69"/>
      <c r="AI172" s="68"/>
      <c r="AJ172" s="70"/>
      <c r="AK172" s="66"/>
      <c r="AL172" s="71"/>
      <c r="AM172" s="74"/>
      <c r="AN172" s="72"/>
      <c r="AO172" s="72"/>
      <c r="AP172" s="72"/>
      <c r="AQ172" s="72"/>
      <c r="AR172" s="72"/>
      <c r="AS172" s="72"/>
      <c r="AT172" s="72"/>
      <c r="AU172" s="72"/>
      <c r="AV172" s="72"/>
      <c r="AW172" s="72"/>
      <c r="AX172" s="72"/>
      <c r="AY172" s="72"/>
      <c r="AZ172" s="72"/>
      <c r="BA172" s="72"/>
      <c r="BB172" s="72"/>
      <c r="BC172" s="121">
        <f t="shared" si="146"/>
        <v>0</v>
      </c>
      <c r="BD172" s="121">
        <f t="shared" ref="BD172" si="165">+BC172*BE171</f>
        <v>0</v>
      </c>
      <c r="BE172" s="121">
        <f t="shared" ref="BE172" si="166">+BE171-BD172</f>
        <v>0.24</v>
      </c>
      <c r="BF172" s="220"/>
      <c r="BG172" s="220"/>
      <c r="BH172" s="220"/>
      <c r="BI172" s="220"/>
      <c r="BJ172" s="227"/>
      <c r="BK172" s="244"/>
      <c r="BL172" s="195"/>
      <c r="BM172" s="189"/>
      <c r="BN172" s="189"/>
      <c r="BO172" s="189"/>
      <c r="BP172" s="189"/>
      <c r="BQ172" s="189"/>
      <c r="BR172" s="189"/>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89"/>
    </row>
    <row r="173" spans="1:96" ht="17.25" customHeight="1" x14ac:dyDescent="0.2">
      <c r="A173" s="250"/>
      <c r="B173" s="253"/>
      <c r="C173" s="241"/>
      <c r="D173" s="241"/>
      <c r="E173" s="253"/>
      <c r="F173" s="329"/>
      <c r="G173" s="329"/>
      <c r="H173" s="323"/>
      <c r="I173" s="259"/>
      <c r="J173" s="262"/>
      <c r="K173" s="265"/>
      <c r="L173" s="268"/>
      <c r="M173" s="271"/>
      <c r="N173" s="265"/>
      <c r="O173" s="212"/>
      <c r="P173" s="212"/>
      <c r="Q173" s="215"/>
      <c r="R173" s="65"/>
      <c r="S173" s="51"/>
      <c r="T173" s="65">
        <f>VLOOKUP(U173,FORMULAS!$A$15:$B$18,2,0)</f>
        <v>0</v>
      </c>
      <c r="U173" s="66" t="s">
        <v>163</v>
      </c>
      <c r="V173" s="67">
        <f>+IF(U173='Tabla Valoración controles'!$D$4,'Tabla Valoración controles'!$F$4,IF('208-PLA-Ft-78 Mapa Gestión'!U173='Tabla Valoración controles'!$D$5,'Tabla Valoración controles'!$F$5,IF(U173=FORMULAS!$A$10,0,'Tabla Valoración controles'!$F$6)))</f>
        <v>0</v>
      </c>
      <c r="W173" s="66"/>
      <c r="X173" s="68">
        <f>+IF(W173='Tabla Valoración controles'!$D$7,'Tabla Valoración controles'!$F$7,IF(U173=FORMULAS!$A$10,0,'Tabla Valoración controles'!$F$8))</f>
        <v>0</v>
      </c>
      <c r="Y173" s="66"/>
      <c r="Z173" s="67">
        <f>+IF(Y173='Tabla Valoración controles'!$D$9,'Tabla Valoración controles'!$F$9,IF(U173=FORMULAS!$A$10,0,'Tabla Valoración controles'!$F$10))</f>
        <v>0</v>
      </c>
      <c r="AA173" s="66"/>
      <c r="AB173" s="67">
        <f>+IF(AA173='Tabla Valoración controles'!$D$9,'Tabla Valoración controles'!$F$9,IF(W173=FORMULAS!$A$10,0,'Tabla Valoración controles'!$F$10))</f>
        <v>0</v>
      </c>
      <c r="AC173" s="66"/>
      <c r="AD173" s="67">
        <f>+IF(AC173='Tabla Valoración controles'!$D$13,'Tabla Valoración controles'!$F$13,'Tabla Valoración controles'!$F$14)</f>
        <v>0</v>
      </c>
      <c r="AE173" s="123"/>
      <c r="AF173" s="69"/>
      <c r="AG173" s="68"/>
      <c r="AH173" s="69"/>
      <c r="AI173" s="68"/>
      <c r="AJ173" s="70"/>
      <c r="AK173" s="66"/>
      <c r="AL173" s="71"/>
      <c r="AM173" s="74"/>
      <c r="AN173" s="72"/>
      <c r="AO173" s="72"/>
      <c r="AP173" s="72"/>
      <c r="AQ173" s="72"/>
      <c r="AR173" s="72"/>
      <c r="AS173" s="72"/>
      <c r="AT173" s="72"/>
      <c r="AU173" s="72"/>
      <c r="AV173" s="72"/>
      <c r="AW173" s="72"/>
      <c r="AX173" s="72"/>
      <c r="AY173" s="72"/>
      <c r="AZ173" s="72"/>
      <c r="BA173" s="72"/>
      <c r="BB173" s="72"/>
      <c r="BC173" s="121">
        <f t="shared" si="146"/>
        <v>0</v>
      </c>
      <c r="BD173" s="121">
        <f t="shared" ref="BD173:BD176" si="167">+BD172*BC173</f>
        <v>0</v>
      </c>
      <c r="BE173" s="121">
        <f t="shared" si="145"/>
        <v>0.24</v>
      </c>
      <c r="BF173" s="220"/>
      <c r="BG173" s="220"/>
      <c r="BH173" s="220"/>
      <c r="BI173" s="220"/>
      <c r="BJ173" s="227"/>
      <c r="BK173" s="244"/>
      <c r="BL173" s="195"/>
      <c r="BM173" s="189"/>
      <c r="BN173" s="189"/>
      <c r="BO173" s="189"/>
      <c r="BP173" s="189"/>
      <c r="BQ173" s="189"/>
      <c r="BR173" s="189"/>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89"/>
    </row>
    <row r="174" spans="1:96" ht="17.25" customHeight="1" x14ac:dyDescent="0.2">
      <c r="A174" s="250"/>
      <c r="B174" s="253"/>
      <c r="C174" s="241"/>
      <c r="D174" s="241"/>
      <c r="E174" s="253"/>
      <c r="F174" s="329"/>
      <c r="G174" s="329"/>
      <c r="H174" s="323"/>
      <c r="I174" s="259"/>
      <c r="J174" s="262"/>
      <c r="K174" s="265"/>
      <c r="L174" s="268"/>
      <c r="M174" s="271"/>
      <c r="N174" s="265"/>
      <c r="O174" s="212"/>
      <c r="P174" s="212"/>
      <c r="Q174" s="215"/>
      <c r="R174" s="65"/>
      <c r="S174" s="51"/>
      <c r="T174" s="65">
        <f>VLOOKUP(U174,FORMULAS!$A$15:$B$18,2,0)</f>
        <v>0</v>
      </c>
      <c r="U174" s="66" t="s">
        <v>163</v>
      </c>
      <c r="V174" s="67">
        <f>+IF(U174='Tabla Valoración controles'!$D$4,'Tabla Valoración controles'!$F$4,IF('208-PLA-Ft-78 Mapa Gestión'!U174='Tabla Valoración controles'!$D$5,'Tabla Valoración controles'!$F$5,IF(U174=FORMULAS!$A$10,0,'Tabla Valoración controles'!$F$6)))</f>
        <v>0</v>
      </c>
      <c r="W174" s="66"/>
      <c r="X174" s="68">
        <f>+IF(W174='Tabla Valoración controles'!$D$7,'Tabla Valoración controles'!$F$7,IF(U174=FORMULAS!$A$10,0,'Tabla Valoración controles'!$F$8))</f>
        <v>0</v>
      </c>
      <c r="Y174" s="66"/>
      <c r="Z174" s="67">
        <f>+IF(Y174='Tabla Valoración controles'!$D$9,'Tabla Valoración controles'!$F$9,IF(U174=FORMULAS!$A$10,0,'Tabla Valoración controles'!$F$10))</f>
        <v>0</v>
      </c>
      <c r="AA174" s="66"/>
      <c r="AB174" s="67">
        <f>+IF(AA174='Tabla Valoración controles'!$D$9,'Tabla Valoración controles'!$F$9,IF(W174=FORMULAS!$A$10,0,'Tabla Valoración controles'!$F$10))</f>
        <v>0</v>
      </c>
      <c r="AC174" s="66"/>
      <c r="AD174" s="67">
        <f>+IF(AC174='Tabla Valoración controles'!$D$13,'Tabla Valoración controles'!$F$13,'Tabla Valoración controles'!$F$14)</f>
        <v>0</v>
      </c>
      <c r="AE174" s="123"/>
      <c r="AF174" s="69"/>
      <c r="AG174" s="68"/>
      <c r="AH174" s="69"/>
      <c r="AI174" s="68"/>
      <c r="AJ174" s="70"/>
      <c r="AK174" s="66"/>
      <c r="AL174" s="71"/>
      <c r="AM174" s="74"/>
      <c r="AN174" s="72"/>
      <c r="AO174" s="72"/>
      <c r="AP174" s="72"/>
      <c r="AQ174" s="72"/>
      <c r="AR174" s="72"/>
      <c r="AS174" s="72"/>
      <c r="AT174" s="72"/>
      <c r="AU174" s="72"/>
      <c r="AV174" s="72"/>
      <c r="AW174" s="72"/>
      <c r="AX174" s="72"/>
      <c r="AY174" s="72"/>
      <c r="AZ174" s="72"/>
      <c r="BA174" s="72"/>
      <c r="BB174" s="72"/>
      <c r="BC174" s="121">
        <f t="shared" si="146"/>
        <v>0</v>
      </c>
      <c r="BD174" s="121">
        <f t="shared" si="167"/>
        <v>0</v>
      </c>
      <c r="BE174" s="121">
        <f t="shared" si="145"/>
        <v>0.24</v>
      </c>
      <c r="BF174" s="220"/>
      <c r="BG174" s="220"/>
      <c r="BH174" s="220"/>
      <c r="BI174" s="220"/>
      <c r="BJ174" s="227"/>
      <c r="BK174" s="244"/>
      <c r="BL174" s="195"/>
      <c r="BM174" s="189"/>
      <c r="BN174" s="189"/>
      <c r="BO174" s="189"/>
      <c r="BP174" s="189"/>
      <c r="BQ174" s="189"/>
      <c r="BR174" s="189"/>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89"/>
    </row>
    <row r="175" spans="1:96" ht="17.25" customHeight="1" x14ac:dyDescent="0.2">
      <c r="A175" s="250"/>
      <c r="B175" s="253"/>
      <c r="C175" s="241"/>
      <c r="D175" s="241"/>
      <c r="E175" s="253"/>
      <c r="F175" s="329"/>
      <c r="G175" s="329"/>
      <c r="H175" s="323"/>
      <c r="I175" s="259"/>
      <c r="J175" s="262"/>
      <c r="K175" s="265"/>
      <c r="L175" s="268"/>
      <c r="M175" s="271"/>
      <c r="N175" s="265"/>
      <c r="O175" s="212"/>
      <c r="P175" s="212"/>
      <c r="Q175" s="215"/>
      <c r="R175" s="65"/>
      <c r="S175" s="51"/>
      <c r="T175" s="65">
        <f>VLOOKUP(U175,FORMULAS!$A$15:$B$18,2,0)</f>
        <v>0</v>
      </c>
      <c r="U175" s="66" t="s">
        <v>163</v>
      </c>
      <c r="V175" s="67">
        <f>+IF(U175='Tabla Valoración controles'!$D$4,'Tabla Valoración controles'!$F$4,IF('208-PLA-Ft-78 Mapa Gestión'!U175='Tabla Valoración controles'!$D$5,'Tabla Valoración controles'!$F$5,IF(U175=FORMULAS!$A$10,0,'Tabla Valoración controles'!$F$6)))</f>
        <v>0</v>
      </c>
      <c r="W175" s="66"/>
      <c r="X175" s="68">
        <f>+IF(W175='Tabla Valoración controles'!$D$7,'Tabla Valoración controles'!$F$7,IF(U175=FORMULAS!$A$10,0,'Tabla Valoración controles'!$F$8))</f>
        <v>0</v>
      </c>
      <c r="Y175" s="66"/>
      <c r="Z175" s="67">
        <f>+IF(Y175='Tabla Valoración controles'!$D$9,'Tabla Valoración controles'!$F$9,IF(U175=FORMULAS!$A$10,0,'Tabla Valoración controles'!$F$10))</f>
        <v>0</v>
      </c>
      <c r="AA175" s="66"/>
      <c r="AB175" s="67">
        <f>+IF(AA175='Tabla Valoración controles'!$D$9,'Tabla Valoración controles'!$F$9,IF(W175=FORMULAS!$A$10,0,'Tabla Valoración controles'!$F$10))</f>
        <v>0</v>
      </c>
      <c r="AC175" s="66"/>
      <c r="AD175" s="67">
        <f>+IF(AC175='Tabla Valoración controles'!$D$13,'Tabla Valoración controles'!$F$13,'Tabla Valoración controles'!$F$14)</f>
        <v>0</v>
      </c>
      <c r="AE175" s="123"/>
      <c r="AF175" s="69"/>
      <c r="AG175" s="68"/>
      <c r="AH175" s="69"/>
      <c r="AI175" s="68"/>
      <c r="AJ175" s="70"/>
      <c r="AK175" s="66"/>
      <c r="AL175" s="71"/>
      <c r="AM175" s="74"/>
      <c r="AN175" s="72"/>
      <c r="AO175" s="72"/>
      <c r="AP175" s="72"/>
      <c r="AQ175" s="72"/>
      <c r="AR175" s="72"/>
      <c r="AS175" s="72"/>
      <c r="AT175" s="72"/>
      <c r="AU175" s="72"/>
      <c r="AV175" s="72"/>
      <c r="AW175" s="72"/>
      <c r="AX175" s="72"/>
      <c r="AY175" s="72"/>
      <c r="AZ175" s="72"/>
      <c r="BA175" s="72"/>
      <c r="BB175" s="72"/>
      <c r="BC175" s="121">
        <f t="shared" si="146"/>
        <v>0</v>
      </c>
      <c r="BD175" s="121">
        <f t="shared" si="167"/>
        <v>0</v>
      </c>
      <c r="BE175" s="121">
        <f t="shared" si="145"/>
        <v>0.24</v>
      </c>
      <c r="BF175" s="220"/>
      <c r="BG175" s="220"/>
      <c r="BH175" s="220"/>
      <c r="BI175" s="220"/>
      <c r="BJ175" s="227"/>
      <c r="BK175" s="244"/>
      <c r="BL175" s="195"/>
      <c r="BM175" s="189"/>
      <c r="BN175" s="189"/>
      <c r="BO175" s="189"/>
      <c r="BP175" s="189"/>
      <c r="BQ175" s="189"/>
      <c r="BR175" s="189"/>
      <c r="BS175" s="195"/>
      <c r="BT175" s="195"/>
      <c r="BU175" s="195"/>
      <c r="BV175" s="195"/>
      <c r="BW175" s="195"/>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c r="CR175" s="189"/>
    </row>
    <row r="176" spans="1:96" ht="17.25" customHeight="1" x14ac:dyDescent="0.2">
      <c r="A176" s="251"/>
      <c r="B176" s="254"/>
      <c r="C176" s="242"/>
      <c r="D176" s="242"/>
      <c r="E176" s="254"/>
      <c r="F176" s="330"/>
      <c r="G176" s="330"/>
      <c r="H176" s="324"/>
      <c r="I176" s="260"/>
      <c r="J176" s="263"/>
      <c r="K176" s="266"/>
      <c r="L176" s="269"/>
      <c r="M176" s="272"/>
      <c r="N176" s="266"/>
      <c r="O176" s="213"/>
      <c r="P176" s="213"/>
      <c r="Q176" s="216"/>
      <c r="R176" s="65"/>
      <c r="S176" s="51"/>
      <c r="T176" s="65">
        <f>VLOOKUP(U176,FORMULAS!$A$15:$B$18,2,0)</f>
        <v>0</v>
      </c>
      <c r="U176" s="66" t="s">
        <v>163</v>
      </c>
      <c r="V176" s="67">
        <f>+IF(U176='Tabla Valoración controles'!$D$4,'Tabla Valoración controles'!$F$4,IF('208-PLA-Ft-78 Mapa Gestión'!U176='Tabla Valoración controles'!$D$5,'Tabla Valoración controles'!$F$5,IF(U176=FORMULAS!$A$10,0,'Tabla Valoración controles'!$F$6)))</f>
        <v>0</v>
      </c>
      <c r="W176" s="66"/>
      <c r="X176" s="68">
        <f>+IF(W176='Tabla Valoración controles'!$D$7,'Tabla Valoración controles'!$F$7,IF(U176=FORMULAS!$A$10,0,'Tabla Valoración controles'!$F$8))</f>
        <v>0</v>
      </c>
      <c r="Y176" s="66"/>
      <c r="Z176" s="67">
        <f>+IF(Y176='Tabla Valoración controles'!$D$9,'Tabla Valoración controles'!$F$9,IF(U176=FORMULAS!$A$10,0,'Tabla Valoración controles'!$F$10))</f>
        <v>0</v>
      </c>
      <c r="AA176" s="66"/>
      <c r="AB176" s="67">
        <f>+IF(AA176='Tabla Valoración controles'!$D$9,'Tabla Valoración controles'!$F$9,IF(W176=FORMULAS!$A$10,0,'Tabla Valoración controles'!$F$10))</f>
        <v>0</v>
      </c>
      <c r="AC176" s="66"/>
      <c r="AD176" s="67">
        <f>+IF(AC176='Tabla Valoración controles'!$D$13,'Tabla Valoración controles'!$F$13,'Tabla Valoración controles'!$F$14)</f>
        <v>0</v>
      </c>
      <c r="AE176" s="123"/>
      <c r="AF176" s="69"/>
      <c r="AG176" s="68"/>
      <c r="AH176" s="69"/>
      <c r="AI176" s="68"/>
      <c r="AJ176" s="70"/>
      <c r="AK176" s="66"/>
      <c r="AL176" s="71"/>
      <c r="AM176" s="74"/>
      <c r="AN176" s="72"/>
      <c r="AO176" s="72"/>
      <c r="AP176" s="72"/>
      <c r="AQ176" s="72"/>
      <c r="AR176" s="72"/>
      <c r="AS176" s="72"/>
      <c r="AT176" s="72"/>
      <c r="AU176" s="72"/>
      <c r="AV176" s="72"/>
      <c r="AW176" s="72"/>
      <c r="AX176" s="72"/>
      <c r="AY176" s="72"/>
      <c r="AZ176" s="72"/>
      <c r="BA176" s="72"/>
      <c r="BB176" s="72"/>
      <c r="BC176" s="121">
        <f t="shared" si="146"/>
        <v>0</v>
      </c>
      <c r="BD176" s="121">
        <f t="shared" si="167"/>
        <v>0</v>
      </c>
      <c r="BE176" s="121">
        <f t="shared" si="145"/>
        <v>0.24</v>
      </c>
      <c r="BF176" s="220"/>
      <c r="BG176" s="220"/>
      <c r="BH176" s="220"/>
      <c r="BI176" s="220"/>
      <c r="BJ176" s="227"/>
      <c r="BK176" s="245"/>
      <c r="BL176" s="202"/>
      <c r="BM176" s="190"/>
      <c r="BN176" s="190"/>
      <c r="BO176" s="190"/>
      <c r="BP176" s="190"/>
      <c r="BQ176" s="190"/>
      <c r="BR176" s="190"/>
      <c r="BS176" s="202"/>
      <c r="BT176" s="202"/>
      <c r="BU176" s="202"/>
      <c r="BV176" s="202"/>
      <c r="BW176" s="202"/>
      <c r="BX176" s="202"/>
      <c r="BY176" s="202"/>
      <c r="BZ176" s="202"/>
      <c r="CA176" s="202"/>
      <c r="CB176" s="202"/>
      <c r="CC176" s="202"/>
      <c r="CD176" s="202"/>
      <c r="CE176" s="202"/>
      <c r="CF176" s="202"/>
      <c r="CG176" s="202"/>
      <c r="CH176" s="202"/>
      <c r="CI176" s="202"/>
      <c r="CJ176" s="202"/>
      <c r="CK176" s="202"/>
      <c r="CL176" s="202"/>
      <c r="CM176" s="202"/>
      <c r="CN176" s="202"/>
      <c r="CO176" s="202"/>
      <c r="CP176" s="202"/>
      <c r="CQ176" s="202"/>
      <c r="CR176" s="190"/>
    </row>
    <row r="177" spans="1:96" ht="75" x14ac:dyDescent="0.2">
      <c r="A177" s="249">
        <v>29</v>
      </c>
      <c r="B177" s="252" t="s">
        <v>194</v>
      </c>
      <c r="C177" s="240" t="str">
        <f t="shared" ref="C177" si="168">VLOOKUP(B177,$CW$511:$CX$533,2,0)</f>
        <v>Programar, registrar y controlar los recursos financieros de la Entidad, con el propósito de garantizar la calidad, confiabilidad, razonabilidad y oportunidad de la información financiera.</v>
      </c>
      <c r="D177" s="240" t="str">
        <f>VLOOKUP(B177,FORMULAS!$A$30:$C$52,3,0)</f>
        <v>Subdirector Financiero</v>
      </c>
      <c r="E177" s="252" t="s">
        <v>114</v>
      </c>
      <c r="F177" s="252" t="s">
        <v>412</v>
      </c>
      <c r="G177" s="252" t="s">
        <v>413</v>
      </c>
      <c r="H177" s="255" t="s">
        <v>414</v>
      </c>
      <c r="I177" s="258" t="s">
        <v>279</v>
      </c>
      <c r="J177" s="261">
        <v>1250</v>
      </c>
      <c r="K177" s="264" t="str">
        <f>+IF(L177=FORMULAS!$N$2,FORMULAS!$O$2,IF('208-PLA-Ft-78 Mapa Gestión'!L177:L182=FORMULAS!$N$3,FORMULAS!$O$3,IF('208-PLA-Ft-78 Mapa Gestión'!L177:L182=FORMULAS!$N$4,FORMULAS!$O$4,IF('208-PLA-Ft-78 Mapa Gestión'!L177:L182=FORMULAS!$N$5,FORMULAS!$O$5,IF('208-PLA-Ft-78 Mapa Gestión'!L177:L182=FORMULAS!$N$6,FORMULAS!$O$6)))))</f>
        <v>Alta</v>
      </c>
      <c r="L177" s="267">
        <f>+IF(J177&lt;=FORMULAS!$M$2,FORMULAS!$N$2,IF('208-PLA-Ft-78 Mapa Gestión'!J177&lt;=FORMULAS!$M$3,FORMULAS!$N$3,IF('208-PLA-Ft-78 Mapa Gestión'!J177&lt;=FORMULAS!$M$4,FORMULAS!$N$4,IF('208-PLA-Ft-78 Mapa Gestión'!J177&lt;=FORMULAS!$M$5,FORMULAS!$N$5,FORMULAS!$N$6))))</f>
        <v>0.8</v>
      </c>
      <c r="M177" s="270" t="s">
        <v>88</v>
      </c>
      <c r="N177" s="264" t="str">
        <f>+IF(M177=FORMULAS!$H$2,FORMULAS!$I$2,IF('208-PLA-Ft-78 Mapa Gestión'!M177:M182=FORMULAS!$H$3,FORMULAS!$I$3,IF('208-PLA-Ft-78 Mapa Gestión'!M177:M182=FORMULAS!$H$4,FORMULAS!$I$4,IF('208-PLA-Ft-78 Mapa Gestión'!M177:M182=FORMULAS!$H$5,FORMULAS!$I$5,IF('208-PLA-Ft-78 Mapa Gestión'!M177:M182=FORMULAS!$H$6,FORMULAS!$I$6,IF('208-PLA-Ft-78 Mapa Gestión'!M177:M182=FORMULAS!$H$7,FORMULAS!$I$7,IF('208-PLA-Ft-78 Mapa Gestión'!M177:M182=FORMULAS!$H$8,FORMULAS!$I$8,IF('208-PLA-Ft-78 Mapa Gestión'!M177:M182=FORMULAS!$H$9,FORMULAS!$I$9,IF('208-PLA-Ft-78 Mapa Gestión'!M177:M182=FORMULAS!$H$10,FORMULAS!$I$10,IF('208-PLA-Ft-78 Mapa Gestión'!M177:M182=FORMULAS!$H$11,FORMULAS!$I$11))))))))))</f>
        <v>Mayor</v>
      </c>
      <c r="O177" s="211">
        <f>VLOOKUP(N177,FORMULAS!$I$1:$J$6,2,0)</f>
        <v>0.8</v>
      </c>
      <c r="P177" s="211" t="str">
        <f t="shared" ref="P177" si="169">CONCATENATE(N177,K177)</f>
        <v>MayorAlta</v>
      </c>
      <c r="Q177" s="214" t="str">
        <f>VLOOKUP(P177,FORMULAS!$K$17:$L$42,2,0)</f>
        <v>Alto</v>
      </c>
      <c r="R177" s="65">
        <v>1</v>
      </c>
      <c r="S177" s="51" t="s">
        <v>415</v>
      </c>
      <c r="T177" s="65" t="str">
        <f>VLOOKUP(U177,FORMULAS!$A$15:$B$18,2,0)</f>
        <v>Probabilidad</v>
      </c>
      <c r="U177" s="66" t="s">
        <v>14</v>
      </c>
      <c r="V177" s="67">
        <f>+IF(U177='Tabla Valoración controles'!$D$4,'Tabla Valoración controles'!$F$4,IF('208-PLA-Ft-78 Mapa Gestión'!U177='Tabla Valoración controles'!$D$5,'Tabla Valoración controles'!$F$5,IF(U177=FORMULAS!$A$10,0,'Tabla Valoración controles'!$F$6)))</f>
        <v>0.15</v>
      </c>
      <c r="W177" s="66" t="s">
        <v>8</v>
      </c>
      <c r="X177" s="68">
        <f>+IF(W177='Tabla Valoración controles'!$D$7,'Tabla Valoración controles'!$F$7,IF(U177=FORMULAS!$A$10,0,'Tabla Valoración controles'!$F$8))</f>
        <v>0.15</v>
      </c>
      <c r="Y177" s="66" t="s">
        <v>19</v>
      </c>
      <c r="Z177" s="67">
        <f>+IF(Y177='Tabla Valoración controles'!$D$9,'Tabla Valoración controles'!$F$9,IF(U177=FORMULAS!$A$10,0,'Tabla Valoración controles'!$F$10))</f>
        <v>0</v>
      </c>
      <c r="AA177" s="66" t="s">
        <v>21</v>
      </c>
      <c r="AB177" s="67">
        <f>+IF(AA177='Tabla Valoración controles'!$D$9,'Tabla Valoración controles'!$F$9,IF(W177=FORMULAS!$A$10,0,'Tabla Valoración controles'!$F$10))</f>
        <v>0</v>
      </c>
      <c r="AC177" s="66" t="s">
        <v>102</v>
      </c>
      <c r="AD177" s="67">
        <f>+IF(AC177='Tabla Valoración controles'!$D$13,'Tabla Valoración controles'!$F$13,'Tabla Valoración controles'!$F$14)</f>
        <v>0</v>
      </c>
      <c r="AE177" s="123"/>
      <c r="AF177" s="69"/>
      <c r="AG177" s="68"/>
      <c r="AH177" s="69"/>
      <c r="AI177" s="68"/>
      <c r="AJ177" s="70"/>
      <c r="AK177" s="66"/>
      <c r="AL177" s="71"/>
      <c r="AM177" s="74"/>
      <c r="AN177" s="72"/>
      <c r="AO177" s="72"/>
      <c r="AP177" s="72"/>
      <c r="AQ177" s="72"/>
      <c r="AR177" s="72"/>
      <c r="AS177" s="72"/>
      <c r="AT177" s="72"/>
      <c r="AU177" s="72"/>
      <c r="AV177" s="72"/>
      <c r="AW177" s="72"/>
      <c r="AX177" s="72"/>
      <c r="AY177" s="72"/>
      <c r="AZ177" s="72"/>
      <c r="BA177" s="72"/>
      <c r="BB177" s="72"/>
      <c r="BC177" s="121">
        <f t="shared" si="146"/>
        <v>0.3</v>
      </c>
      <c r="BD177" s="121">
        <f>+IF(T177=FORMULAS!$A$8,'208-PLA-Ft-78 Mapa Gestión'!BC177*'208-PLA-Ft-78 Mapa Gestión'!L177:L182,'208-PLA-Ft-78 Mapa Gestión'!BC177*'208-PLA-Ft-78 Mapa Gestión'!O177:O182)</f>
        <v>0.24</v>
      </c>
      <c r="BE177" s="121">
        <f>+IF(T177=FORMULAS!$A$8,'208-PLA-Ft-78 Mapa Gestión'!L177:L182-'208-PLA-Ft-78 Mapa Gestión'!BD177,0)</f>
        <v>0.56000000000000005</v>
      </c>
      <c r="BF177" s="219">
        <f t="shared" ref="BF177" si="170">+BE182</f>
        <v>0.56000000000000005</v>
      </c>
      <c r="BG177" s="219" t="str">
        <f>+IF(BF177&lt;=FORMULAS!$N$2,FORMULAS!$O$2,IF(BF177&lt;=FORMULAS!$N$3,FORMULAS!$O$3,IF(BF177&lt;=FORMULAS!$N$4,FORMULAS!$O$4,IF(BF177&lt;=FORMULAS!$N$5,FORMULAS!$O$5,FORMULAS!O174))))</f>
        <v>Media</v>
      </c>
      <c r="BH177" s="219" t="str">
        <f>+IF(T177=FORMULAS!$A$9,BE182,'208-PLA-Ft-78 Mapa Gestión'!N177:N182)</f>
        <v>Mayor</v>
      </c>
      <c r="BI177" s="219">
        <f>+IF(T177=FORMULAS!B177,'208-PLA-Ft-78 Mapa Gestión'!BE182,'208-PLA-Ft-78 Mapa Gestión'!O177:O182)</f>
        <v>0.8</v>
      </c>
      <c r="BJ177" s="227" t="str">
        <f t="shared" ref="BJ177" si="171">CONCATENATE(BH177,BG177)</f>
        <v>MayorMedia</v>
      </c>
      <c r="BK177" s="243" t="str">
        <f>VLOOKUP(BJ177,FORMULAS!$K$17:$L$42,2,0)</f>
        <v>Alto</v>
      </c>
      <c r="BL177" s="194" t="s">
        <v>170</v>
      </c>
      <c r="BM177" s="199" t="s">
        <v>416</v>
      </c>
      <c r="BN177" s="199" t="s">
        <v>366</v>
      </c>
      <c r="BO177" s="200">
        <v>44562</v>
      </c>
      <c r="BP177" s="200">
        <v>44926</v>
      </c>
      <c r="BQ177" s="199" t="s">
        <v>417</v>
      </c>
      <c r="BR177" s="199" t="s">
        <v>418</v>
      </c>
      <c r="BS177" s="194" t="s">
        <v>253</v>
      </c>
      <c r="BT177" s="194"/>
      <c r="BU177" s="194"/>
      <c r="BV177" s="194"/>
      <c r="BW177" s="194"/>
      <c r="BX177" s="194"/>
      <c r="BY177" s="194"/>
      <c r="BZ177" s="194"/>
      <c r="CA177" s="194"/>
      <c r="CB177" s="194"/>
      <c r="CC177" s="194"/>
      <c r="CD177" s="194"/>
      <c r="CE177" s="194"/>
      <c r="CF177" s="194"/>
      <c r="CG177" s="194"/>
      <c r="CH177" s="194"/>
      <c r="CI177" s="194"/>
      <c r="CJ177" s="194"/>
      <c r="CK177" s="194"/>
      <c r="CL177" s="194"/>
      <c r="CM177" s="194"/>
      <c r="CN177" s="194"/>
      <c r="CO177" s="194"/>
      <c r="CP177" s="194"/>
      <c r="CQ177" s="194"/>
      <c r="CR177" s="188" t="s">
        <v>419</v>
      </c>
    </row>
    <row r="178" spans="1:96" ht="17.25" customHeight="1" x14ac:dyDescent="0.2">
      <c r="A178" s="250"/>
      <c r="B178" s="253"/>
      <c r="C178" s="241"/>
      <c r="D178" s="241"/>
      <c r="E178" s="253"/>
      <c r="F178" s="253"/>
      <c r="G178" s="253"/>
      <c r="H178" s="256"/>
      <c r="I178" s="259"/>
      <c r="J178" s="262"/>
      <c r="K178" s="265"/>
      <c r="L178" s="268"/>
      <c r="M178" s="271"/>
      <c r="N178" s="265"/>
      <c r="O178" s="212"/>
      <c r="P178" s="212"/>
      <c r="Q178" s="215"/>
      <c r="R178" s="65"/>
      <c r="S178" s="51"/>
      <c r="T178" s="65">
        <f>VLOOKUP(U178,FORMULAS!$A$15:$B$18,2,0)</f>
        <v>0</v>
      </c>
      <c r="U178" s="66" t="s">
        <v>163</v>
      </c>
      <c r="V178" s="67">
        <f>+IF(U178='Tabla Valoración controles'!$D$4,'Tabla Valoración controles'!$F$4,IF('208-PLA-Ft-78 Mapa Gestión'!U178='Tabla Valoración controles'!$D$5,'Tabla Valoración controles'!$F$5,IF(U178=FORMULAS!$A$10,0,'Tabla Valoración controles'!$F$6)))</f>
        <v>0</v>
      </c>
      <c r="W178" s="66"/>
      <c r="X178" s="68">
        <f>+IF(W178='Tabla Valoración controles'!$D$7,'Tabla Valoración controles'!$F$7,IF(U178=FORMULAS!$A$10,0,'Tabla Valoración controles'!$F$8))</f>
        <v>0</v>
      </c>
      <c r="Y178" s="66"/>
      <c r="Z178" s="67">
        <f>+IF(Y178='Tabla Valoración controles'!$D$9,'Tabla Valoración controles'!$F$9,IF(U178=FORMULAS!$A$10,0,'Tabla Valoración controles'!$F$10))</f>
        <v>0</v>
      </c>
      <c r="AA178" s="66"/>
      <c r="AB178" s="67">
        <f>+IF(AA178='Tabla Valoración controles'!$D$9,'Tabla Valoración controles'!$F$9,IF(W178=FORMULAS!$A$10,0,'Tabla Valoración controles'!$F$10))</f>
        <v>0</v>
      </c>
      <c r="AC178" s="66"/>
      <c r="AD178" s="67">
        <f>+IF(AC178='Tabla Valoración controles'!$D$13,'Tabla Valoración controles'!$F$13,'Tabla Valoración controles'!$F$14)</f>
        <v>0</v>
      </c>
      <c r="AE178" s="123"/>
      <c r="AF178" s="69"/>
      <c r="AG178" s="68"/>
      <c r="AH178" s="69"/>
      <c r="AI178" s="68"/>
      <c r="AJ178" s="70"/>
      <c r="AK178" s="66"/>
      <c r="AL178" s="71"/>
      <c r="AM178" s="74"/>
      <c r="AN178" s="72"/>
      <c r="AO178" s="72"/>
      <c r="AP178" s="72"/>
      <c r="AQ178" s="72"/>
      <c r="AR178" s="72"/>
      <c r="AS178" s="72"/>
      <c r="AT178" s="72"/>
      <c r="AU178" s="72"/>
      <c r="AV178" s="72"/>
      <c r="AW178" s="72"/>
      <c r="AX178" s="72"/>
      <c r="AY178" s="72"/>
      <c r="AZ178" s="72"/>
      <c r="BA178" s="72"/>
      <c r="BB178" s="72"/>
      <c r="BC178" s="121">
        <f t="shared" si="146"/>
        <v>0</v>
      </c>
      <c r="BD178" s="121">
        <f t="shared" ref="BD178" si="172">+BC178*BE177</f>
        <v>0</v>
      </c>
      <c r="BE178" s="121">
        <f t="shared" ref="BE178" si="173">+BE177-BD178</f>
        <v>0.56000000000000005</v>
      </c>
      <c r="BF178" s="220"/>
      <c r="BG178" s="220"/>
      <c r="BH178" s="220"/>
      <c r="BI178" s="220"/>
      <c r="BJ178" s="227"/>
      <c r="BK178" s="244"/>
      <c r="BL178" s="195"/>
      <c r="BM178" s="199"/>
      <c r="BN178" s="199"/>
      <c r="BO178" s="200"/>
      <c r="BP178" s="200"/>
      <c r="BQ178" s="199"/>
      <c r="BR178" s="199"/>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89"/>
    </row>
    <row r="179" spans="1:96" ht="17.25" customHeight="1" x14ac:dyDescent="0.2">
      <c r="A179" s="250"/>
      <c r="B179" s="253"/>
      <c r="C179" s="241"/>
      <c r="D179" s="241"/>
      <c r="E179" s="253"/>
      <c r="F179" s="253"/>
      <c r="G179" s="253"/>
      <c r="H179" s="256"/>
      <c r="I179" s="259"/>
      <c r="J179" s="262"/>
      <c r="K179" s="265"/>
      <c r="L179" s="268"/>
      <c r="M179" s="271"/>
      <c r="N179" s="265"/>
      <c r="O179" s="212"/>
      <c r="P179" s="212"/>
      <c r="Q179" s="215"/>
      <c r="R179" s="65"/>
      <c r="S179" s="51"/>
      <c r="T179" s="65">
        <f>VLOOKUP(U179,FORMULAS!$A$15:$B$18,2,0)</f>
        <v>0</v>
      </c>
      <c r="U179" s="66" t="s">
        <v>163</v>
      </c>
      <c r="V179" s="67">
        <f>+IF(U179='Tabla Valoración controles'!$D$4,'Tabla Valoración controles'!$F$4,IF('208-PLA-Ft-78 Mapa Gestión'!U179='Tabla Valoración controles'!$D$5,'Tabla Valoración controles'!$F$5,IF(U179=FORMULAS!$A$10,0,'Tabla Valoración controles'!$F$6)))</f>
        <v>0</v>
      </c>
      <c r="W179" s="66"/>
      <c r="X179" s="68">
        <f>+IF(W179='Tabla Valoración controles'!$D$7,'Tabla Valoración controles'!$F$7,IF(U179=FORMULAS!$A$10,0,'Tabla Valoración controles'!$F$8))</f>
        <v>0</v>
      </c>
      <c r="Y179" s="66"/>
      <c r="Z179" s="67">
        <f>+IF(Y179='Tabla Valoración controles'!$D$9,'Tabla Valoración controles'!$F$9,IF(U179=FORMULAS!$A$10,0,'Tabla Valoración controles'!$F$10))</f>
        <v>0</v>
      </c>
      <c r="AA179" s="66"/>
      <c r="AB179" s="67">
        <f>+IF(AA179='Tabla Valoración controles'!$D$9,'Tabla Valoración controles'!$F$9,IF(W179=FORMULAS!$A$10,0,'Tabla Valoración controles'!$F$10))</f>
        <v>0</v>
      </c>
      <c r="AC179" s="66"/>
      <c r="AD179" s="67">
        <f>+IF(AC179='Tabla Valoración controles'!$D$13,'Tabla Valoración controles'!$F$13,'Tabla Valoración controles'!$F$14)</f>
        <v>0</v>
      </c>
      <c r="AE179" s="123"/>
      <c r="AF179" s="69"/>
      <c r="AG179" s="68"/>
      <c r="AH179" s="69"/>
      <c r="AI179" s="68"/>
      <c r="AJ179" s="70"/>
      <c r="AK179" s="66"/>
      <c r="AL179" s="71"/>
      <c r="AM179" s="74"/>
      <c r="AN179" s="72"/>
      <c r="AO179" s="72"/>
      <c r="AP179" s="72"/>
      <c r="AQ179" s="72"/>
      <c r="AR179" s="72"/>
      <c r="AS179" s="72"/>
      <c r="AT179" s="72"/>
      <c r="AU179" s="72"/>
      <c r="AV179" s="72"/>
      <c r="AW179" s="72"/>
      <c r="AX179" s="72"/>
      <c r="AY179" s="72"/>
      <c r="AZ179" s="72"/>
      <c r="BA179" s="72"/>
      <c r="BB179" s="72"/>
      <c r="BC179" s="121">
        <f t="shared" si="146"/>
        <v>0</v>
      </c>
      <c r="BD179" s="121">
        <f t="shared" ref="BD179:BD182" si="174">+BD178*BC179</f>
        <v>0</v>
      </c>
      <c r="BE179" s="121">
        <f t="shared" si="145"/>
        <v>0.56000000000000005</v>
      </c>
      <c r="BF179" s="220"/>
      <c r="BG179" s="220"/>
      <c r="BH179" s="220"/>
      <c r="BI179" s="220"/>
      <c r="BJ179" s="227"/>
      <c r="BK179" s="244"/>
      <c r="BL179" s="195"/>
      <c r="BM179" s="199"/>
      <c r="BN179" s="199"/>
      <c r="BO179" s="200"/>
      <c r="BP179" s="200"/>
      <c r="BQ179" s="199"/>
      <c r="BR179" s="199"/>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89"/>
    </row>
    <row r="180" spans="1:96" ht="17.25" customHeight="1" x14ac:dyDescent="0.2">
      <c r="A180" s="250"/>
      <c r="B180" s="253"/>
      <c r="C180" s="241"/>
      <c r="D180" s="241"/>
      <c r="E180" s="253"/>
      <c r="F180" s="253"/>
      <c r="G180" s="253"/>
      <c r="H180" s="256"/>
      <c r="I180" s="259"/>
      <c r="J180" s="262"/>
      <c r="K180" s="265"/>
      <c r="L180" s="268"/>
      <c r="M180" s="271"/>
      <c r="N180" s="265"/>
      <c r="O180" s="212"/>
      <c r="P180" s="212"/>
      <c r="Q180" s="215"/>
      <c r="R180" s="65"/>
      <c r="S180" s="51"/>
      <c r="T180" s="65">
        <f>VLOOKUP(U180,FORMULAS!$A$15:$B$18,2,0)</f>
        <v>0</v>
      </c>
      <c r="U180" s="66" t="s">
        <v>163</v>
      </c>
      <c r="V180" s="67">
        <f>+IF(U180='Tabla Valoración controles'!$D$4,'Tabla Valoración controles'!$F$4,IF('208-PLA-Ft-78 Mapa Gestión'!U180='Tabla Valoración controles'!$D$5,'Tabla Valoración controles'!$F$5,IF(U180=FORMULAS!$A$10,0,'Tabla Valoración controles'!$F$6)))</f>
        <v>0</v>
      </c>
      <c r="W180" s="66"/>
      <c r="X180" s="68">
        <f>+IF(W180='Tabla Valoración controles'!$D$7,'Tabla Valoración controles'!$F$7,IF(U180=FORMULAS!$A$10,0,'Tabla Valoración controles'!$F$8))</f>
        <v>0</v>
      </c>
      <c r="Y180" s="66"/>
      <c r="Z180" s="67">
        <f>+IF(Y180='Tabla Valoración controles'!$D$9,'Tabla Valoración controles'!$F$9,IF(U180=FORMULAS!$A$10,0,'Tabla Valoración controles'!$F$10))</f>
        <v>0</v>
      </c>
      <c r="AA180" s="66"/>
      <c r="AB180" s="67">
        <f>+IF(AA180='Tabla Valoración controles'!$D$9,'Tabla Valoración controles'!$F$9,IF(W180=FORMULAS!$A$10,0,'Tabla Valoración controles'!$F$10))</f>
        <v>0</v>
      </c>
      <c r="AC180" s="66"/>
      <c r="AD180" s="67">
        <f>+IF(AC180='Tabla Valoración controles'!$D$13,'Tabla Valoración controles'!$F$13,'Tabla Valoración controles'!$F$14)</f>
        <v>0</v>
      </c>
      <c r="AE180" s="123"/>
      <c r="AF180" s="69"/>
      <c r="AG180" s="68"/>
      <c r="AH180" s="69"/>
      <c r="AI180" s="68"/>
      <c r="AJ180" s="70"/>
      <c r="AK180" s="66"/>
      <c r="AL180" s="71"/>
      <c r="AM180" s="74"/>
      <c r="AN180" s="72"/>
      <c r="AO180" s="72"/>
      <c r="AP180" s="72"/>
      <c r="AQ180" s="72"/>
      <c r="AR180" s="72"/>
      <c r="AS180" s="72"/>
      <c r="AT180" s="72"/>
      <c r="AU180" s="72"/>
      <c r="AV180" s="72"/>
      <c r="AW180" s="72"/>
      <c r="AX180" s="72"/>
      <c r="AY180" s="72"/>
      <c r="AZ180" s="72"/>
      <c r="BA180" s="72"/>
      <c r="BB180" s="72"/>
      <c r="BC180" s="121">
        <f t="shared" si="146"/>
        <v>0</v>
      </c>
      <c r="BD180" s="121">
        <f t="shared" si="174"/>
        <v>0</v>
      </c>
      <c r="BE180" s="121">
        <f t="shared" si="145"/>
        <v>0.56000000000000005</v>
      </c>
      <c r="BF180" s="220"/>
      <c r="BG180" s="220"/>
      <c r="BH180" s="220"/>
      <c r="BI180" s="220"/>
      <c r="BJ180" s="227"/>
      <c r="BK180" s="244"/>
      <c r="BL180" s="195"/>
      <c r="BM180" s="199"/>
      <c r="BN180" s="199"/>
      <c r="BO180" s="200"/>
      <c r="BP180" s="200"/>
      <c r="BQ180" s="199"/>
      <c r="BR180" s="199"/>
      <c r="BS180" s="195"/>
      <c r="BT180" s="195"/>
      <c r="BU180" s="195"/>
      <c r="BV180" s="195"/>
      <c r="BW180" s="195"/>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c r="CR180" s="189"/>
    </row>
    <row r="181" spans="1:96" ht="17.25" customHeight="1" x14ac:dyDescent="0.2">
      <c r="A181" s="250"/>
      <c r="B181" s="253"/>
      <c r="C181" s="241"/>
      <c r="D181" s="241"/>
      <c r="E181" s="253"/>
      <c r="F181" s="253"/>
      <c r="G181" s="253"/>
      <c r="H181" s="256"/>
      <c r="I181" s="259"/>
      <c r="J181" s="262"/>
      <c r="K181" s="265"/>
      <c r="L181" s="268"/>
      <c r="M181" s="271"/>
      <c r="N181" s="265"/>
      <c r="O181" s="212"/>
      <c r="P181" s="212"/>
      <c r="Q181" s="215"/>
      <c r="R181" s="65"/>
      <c r="S181" s="51"/>
      <c r="T181" s="65">
        <f>VLOOKUP(U181,FORMULAS!$A$15:$B$18,2,0)</f>
        <v>0</v>
      </c>
      <c r="U181" s="66" t="s">
        <v>163</v>
      </c>
      <c r="V181" s="67">
        <f>+IF(U181='Tabla Valoración controles'!$D$4,'Tabla Valoración controles'!$F$4,IF('208-PLA-Ft-78 Mapa Gestión'!U181='Tabla Valoración controles'!$D$5,'Tabla Valoración controles'!$F$5,IF(U181=FORMULAS!$A$10,0,'Tabla Valoración controles'!$F$6)))</f>
        <v>0</v>
      </c>
      <c r="W181" s="66"/>
      <c r="X181" s="68">
        <f>+IF(W181='Tabla Valoración controles'!$D$7,'Tabla Valoración controles'!$F$7,IF(U181=FORMULAS!$A$10,0,'Tabla Valoración controles'!$F$8))</f>
        <v>0</v>
      </c>
      <c r="Y181" s="66"/>
      <c r="Z181" s="67">
        <f>+IF(Y181='Tabla Valoración controles'!$D$9,'Tabla Valoración controles'!$F$9,IF(U181=FORMULAS!$A$10,0,'Tabla Valoración controles'!$F$10))</f>
        <v>0</v>
      </c>
      <c r="AA181" s="66"/>
      <c r="AB181" s="67">
        <f>+IF(AA181='Tabla Valoración controles'!$D$9,'Tabla Valoración controles'!$F$9,IF(W181=FORMULAS!$A$10,0,'Tabla Valoración controles'!$F$10))</f>
        <v>0</v>
      </c>
      <c r="AC181" s="66"/>
      <c r="AD181" s="67">
        <f>+IF(AC181='Tabla Valoración controles'!$D$13,'Tabla Valoración controles'!$F$13,'Tabla Valoración controles'!$F$14)</f>
        <v>0</v>
      </c>
      <c r="AE181" s="123"/>
      <c r="AF181" s="69"/>
      <c r="AG181" s="68"/>
      <c r="AH181" s="69"/>
      <c r="AI181" s="68"/>
      <c r="AJ181" s="70"/>
      <c r="AK181" s="66"/>
      <c r="AL181" s="71"/>
      <c r="AM181" s="74"/>
      <c r="AN181" s="72"/>
      <c r="AO181" s="72"/>
      <c r="AP181" s="72"/>
      <c r="AQ181" s="72"/>
      <c r="AR181" s="72"/>
      <c r="AS181" s="72"/>
      <c r="AT181" s="72"/>
      <c r="AU181" s="72"/>
      <c r="AV181" s="72"/>
      <c r="AW181" s="72"/>
      <c r="AX181" s="72"/>
      <c r="AY181" s="72"/>
      <c r="AZ181" s="72"/>
      <c r="BA181" s="72"/>
      <c r="BB181" s="72"/>
      <c r="BC181" s="121">
        <f t="shared" si="146"/>
        <v>0</v>
      </c>
      <c r="BD181" s="121">
        <f t="shared" si="174"/>
        <v>0</v>
      </c>
      <c r="BE181" s="121">
        <f t="shared" si="145"/>
        <v>0.56000000000000005</v>
      </c>
      <c r="BF181" s="220"/>
      <c r="BG181" s="220"/>
      <c r="BH181" s="220"/>
      <c r="BI181" s="220"/>
      <c r="BJ181" s="227"/>
      <c r="BK181" s="244"/>
      <c r="BL181" s="195"/>
      <c r="BM181" s="199"/>
      <c r="BN181" s="199"/>
      <c r="BO181" s="200"/>
      <c r="BP181" s="200"/>
      <c r="BQ181" s="199"/>
      <c r="BR181" s="199"/>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89"/>
    </row>
    <row r="182" spans="1:96" ht="17.25" customHeight="1" x14ac:dyDescent="0.2">
      <c r="A182" s="251"/>
      <c r="B182" s="254"/>
      <c r="C182" s="242"/>
      <c r="D182" s="242"/>
      <c r="E182" s="254"/>
      <c r="F182" s="254"/>
      <c r="G182" s="254"/>
      <c r="H182" s="257"/>
      <c r="I182" s="260"/>
      <c r="J182" s="263"/>
      <c r="K182" s="266"/>
      <c r="L182" s="269"/>
      <c r="M182" s="272"/>
      <c r="N182" s="266"/>
      <c r="O182" s="213"/>
      <c r="P182" s="213"/>
      <c r="Q182" s="216"/>
      <c r="R182" s="65"/>
      <c r="S182" s="51"/>
      <c r="T182" s="65">
        <f>VLOOKUP(U182,FORMULAS!$A$15:$B$18,2,0)</f>
        <v>0</v>
      </c>
      <c r="U182" s="66" t="s">
        <v>163</v>
      </c>
      <c r="V182" s="67">
        <f>+IF(U182='Tabla Valoración controles'!$D$4,'Tabla Valoración controles'!$F$4,IF('208-PLA-Ft-78 Mapa Gestión'!U182='Tabla Valoración controles'!$D$5,'Tabla Valoración controles'!$F$5,IF(U182=FORMULAS!$A$10,0,'Tabla Valoración controles'!$F$6)))</f>
        <v>0</v>
      </c>
      <c r="W182" s="66"/>
      <c r="X182" s="68">
        <f>+IF(W182='Tabla Valoración controles'!$D$7,'Tabla Valoración controles'!$F$7,IF(U182=FORMULAS!$A$10,0,'Tabla Valoración controles'!$F$8))</f>
        <v>0</v>
      </c>
      <c r="Y182" s="66"/>
      <c r="Z182" s="67">
        <f>+IF(Y182='Tabla Valoración controles'!$D$9,'Tabla Valoración controles'!$F$9,IF(U182=FORMULAS!$A$10,0,'Tabla Valoración controles'!$F$10))</f>
        <v>0</v>
      </c>
      <c r="AA182" s="66"/>
      <c r="AB182" s="67">
        <f>+IF(AA182='Tabla Valoración controles'!$D$9,'Tabla Valoración controles'!$F$9,IF(W182=FORMULAS!$A$10,0,'Tabla Valoración controles'!$F$10))</f>
        <v>0</v>
      </c>
      <c r="AC182" s="66"/>
      <c r="AD182" s="67">
        <f>+IF(AC182='Tabla Valoración controles'!$D$13,'Tabla Valoración controles'!$F$13,'Tabla Valoración controles'!$F$14)</f>
        <v>0</v>
      </c>
      <c r="AE182" s="123"/>
      <c r="AF182" s="69"/>
      <c r="AG182" s="68"/>
      <c r="AH182" s="69"/>
      <c r="AI182" s="68"/>
      <c r="AJ182" s="70"/>
      <c r="AK182" s="66"/>
      <c r="AL182" s="71"/>
      <c r="AM182" s="74"/>
      <c r="AN182" s="72"/>
      <c r="AO182" s="72"/>
      <c r="AP182" s="72"/>
      <c r="AQ182" s="72"/>
      <c r="AR182" s="72"/>
      <c r="AS182" s="72"/>
      <c r="AT182" s="72"/>
      <c r="AU182" s="72"/>
      <c r="AV182" s="72"/>
      <c r="AW182" s="72"/>
      <c r="AX182" s="72"/>
      <c r="AY182" s="72"/>
      <c r="AZ182" s="72"/>
      <c r="BA182" s="72"/>
      <c r="BB182" s="72"/>
      <c r="BC182" s="121">
        <f t="shared" si="146"/>
        <v>0</v>
      </c>
      <c r="BD182" s="121">
        <f t="shared" si="174"/>
        <v>0</v>
      </c>
      <c r="BE182" s="121">
        <f t="shared" si="145"/>
        <v>0.56000000000000005</v>
      </c>
      <c r="BF182" s="220"/>
      <c r="BG182" s="220"/>
      <c r="BH182" s="220"/>
      <c r="BI182" s="220"/>
      <c r="BJ182" s="227"/>
      <c r="BK182" s="245"/>
      <c r="BL182" s="202"/>
      <c r="BM182" s="199"/>
      <c r="BN182" s="199"/>
      <c r="BO182" s="200"/>
      <c r="BP182" s="200"/>
      <c r="BQ182" s="199"/>
      <c r="BR182" s="199"/>
      <c r="BS182" s="202"/>
      <c r="BT182" s="202"/>
      <c r="BU182" s="202"/>
      <c r="BV182" s="202"/>
      <c r="BW182" s="202"/>
      <c r="BX182" s="202"/>
      <c r="BY182" s="202"/>
      <c r="BZ182" s="202"/>
      <c r="CA182" s="202"/>
      <c r="CB182" s="202"/>
      <c r="CC182" s="202"/>
      <c r="CD182" s="202"/>
      <c r="CE182" s="202"/>
      <c r="CF182" s="202"/>
      <c r="CG182" s="202"/>
      <c r="CH182" s="202"/>
      <c r="CI182" s="202"/>
      <c r="CJ182" s="202"/>
      <c r="CK182" s="202"/>
      <c r="CL182" s="202"/>
      <c r="CM182" s="202"/>
      <c r="CN182" s="202"/>
      <c r="CO182" s="202"/>
      <c r="CP182" s="202"/>
      <c r="CQ182" s="202"/>
      <c r="CR182" s="190"/>
    </row>
    <row r="183" spans="1:96" ht="65.25" x14ac:dyDescent="0.2">
      <c r="A183" s="249">
        <v>30</v>
      </c>
      <c r="B183" s="252" t="s">
        <v>194</v>
      </c>
      <c r="C183" s="240" t="str">
        <f t="shared" ref="C183" si="175">VLOOKUP(B183,$CW$511:$CX$533,2,0)</f>
        <v>Programar, registrar y controlar los recursos financieros de la Entidad, con el propósito de garantizar la calidad, confiabilidad, razonabilidad y oportunidad de la información financiera.</v>
      </c>
      <c r="D183" s="240" t="str">
        <f>VLOOKUP(B183,FORMULAS!$A$30:$C$52,3,0)</f>
        <v>Subdirector Financiero</v>
      </c>
      <c r="E183" s="252" t="s">
        <v>115</v>
      </c>
      <c r="F183" s="252" t="s">
        <v>420</v>
      </c>
      <c r="G183" s="252" t="s">
        <v>421</v>
      </c>
      <c r="H183" s="273" t="s">
        <v>422</v>
      </c>
      <c r="I183" s="258" t="s">
        <v>279</v>
      </c>
      <c r="J183" s="261">
        <v>12</v>
      </c>
      <c r="K183" s="264" t="str">
        <f>+IF(L183=FORMULAS!$N$2,FORMULAS!$O$2,IF('208-PLA-Ft-78 Mapa Gestión'!L183:L188=FORMULAS!$N$3,FORMULAS!$O$3,IF('208-PLA-Ft-78 Mapa Gestión'!L183:L188=FORMULAS!$N$4,FORMULAS!$O$4,IF('208-PLA-Ft-78 Mapa Gestión'!L183:L188=FORMULAS!$N$5,FORMULAS!$O$5,IF('208-PLA-Ft-78 Mapa Gestión'!L183:L188=FORMULAS!$N$6,FORMULAS!$O$6)))))</f>
        <v>Baja</v>
      </c>
      <c r="L183" s="267">
        <f>+IF(J183&lt;=FORMULAS!$M$2,FORMULAS!$N$2,IF('208-PLA-Ft-78 Mapa Gestión'!J183&lt;=FORMULAS!$M$3,FORMULAS!$N$3,IF('208-PLA-Ft-78 Mapa Gestión'!J183&lt;=FORMULAS!$M$4,FORMULAS!$N$4,IF('208-PLA-Ft-78 Mapa Gestión'!J183&lt;=FORMULAS!$M$5,FORMULAS!$N$5,FORMULAS!$N$6))))</f>
        <v>0.4</v>
      </c>
      <c r="M183" s="270" t="s">
        <v>87</v>
      </c>
      <c r="N183" s="264" t="str">
        <f>+IF(M183=FORMULAS!$H$2,FORMULAS!$I$2,IF('208-PLA-Ft-78 Mapa Gestión'!M183:M188=FORMULAS!$H$3,FORMULAS!$I$3,IF('208-PLA-Ft-78 Mapa Gestión'!M183:M188=FORMULAS!$H$4,FORMULAS!$I$4,IF('208-PLA-Ft-78 Mapa Gestión'!M183:M188=FORMULAS!$H$5,FORMULAS!$I$5,IF('208-PLA-Ft-78 Mapa Gestión'!M183:M188=FORMULAS!$H$6,FORMULAS!$I$6,IF('208-PLA-Ft-78 Mapa Gestión'!M183:M188=FORMULAS!$H$7,FORMULAS!$I$7,IF('208-PLA-Ft-78 Mapa Gestión'!M183:M188=FORMULAS!$H$8,FORMULAS!$I$8,IF('208-PLA-Ft-78 Mapa Gestión'!M183:M188=FORMULAS!$H$9,FORMULAS!$I$9,IF('208-PLA-Ft-78 Mapa Gestión'!M183:M188=FORMULAS!$H$10,FORMULAS!$I$10,IF('208-PLA-Ft-78 Mapa Gestión'!M183:M188=FORMULAS!$H$11,FORMULAS!$I$11))))))))))</f>
        <v>Moderado</v>
      </c>
      <c r="O183" s="211">
        <f>VLOOKUP(N183,FORMULAS!$I$1:$J$6,2,0)</f>
        <v>0.6</v>
      </c>
      <c r="P183" s="211" t="str">
        <f t="shared" ref="P183" si="176">CONCATENATE(N183,K183)</f>
        <v>ModeradoBaja</v>
      </c>
      <c r="Q183" s="214" t="str">
        <f>VLOOKUP(P183,FORMULAS!$K$17:$L$42,2,0)</f>
        <v>Moderado</v>
      </c>
      <c r="R183" s="65">
        <v>1</v>
      </c>
      <c r="S183" s="51" t="s">
        <v>423</v>
      </c>
      <c r="T183" s="65" t="str">
        <f>VLOOKUP(U183,FORMULAS!$A$15:$B$18,2,0)</f>
        <v>Probabilidad</v>
      </c>
      <c r="U183" s="66" t="s">
        <v>14</v>
      </c>
      <c r="V183" s="67">
        <f>+IF(U183='Tabla Valoración controles'!$D$4,'Tabla Valoración controles'!$F$4,IF('208-PLA-Ft-78 Mapa Gestión'!U183='Tabla Valoración controles'!$D$5,'Tabla Valoración controles'!$F$5,IF(U183=FORMULAS!$A$10,0,'Tabla Valoración controles'!$F$6)))</f>
        <v>0.15</v>
      </c>
      <c r="W183" s="66" t="s">
        <v>8</v>
      </c>
      <c r="X183" s="68">
        <f>+IF(W183='Tabla Valoración controles'!$D$7,'Tabla Valoración controles'!$F$7,IF(U183=FORMULAS!$A$10,0,'Tabla Valoración controles'!$F$8))</f>
        <v>0.15</v>
      </c>
      <c r="Y183" s="66" t="s">
        <v>18</v>
      </c>
      <c r="Z183" s="67">
        <f>+IF(Y183='Tabla Valoración controles'!$D$9,'Tabla Valoración controles'!$F$9,IF(U183=FORMULAS!$A$10,0,'Tabla Valoración controles'!$F$10))</f>
        <v>0</v>
      </c>
      <c r="AA183" s="66" t="s">
        <v>21</v>
      </c>
      <c r="AB183" s="67">
        <f>+IF(AA183='Tabla Valoración controles'!$D$9,'Tabla Valoración controles'!$F$9,IF(W183=FORMULAS!$A$10,0,'Tabla Valoración controles'!$F$10))</f>
        <v>0</v>
      </c>
      <c r="AC183" s="66" t="s">
        <v>102</v>
      </c>
      <c r="AD183" s="67">
        <f>+IF(AC183='Tabla Valoración controles'!$D$13,'Tabla Valoración controles'!$F$13,'Tabla Valoración controles'!$F$14)</f>
        <v>0</v>
      </c>
      <c r="AE183" s="123"/>
      <c r="AF183" s="69"/>
      <c r="AG183" s="68"/>
      <c r="AH183" s="69"/>
      <c r="AI183" s="68"/>
      <c r="AJ183" s="70"/>
      <c r="AK183" s="66"/>
      <c r="AL183" s="71"/>
      <c r="AM183" s="74"/>
      <c r="AN183" s="72"/>
      <c r="AO183" s="72"/>
      <c r="AP183" s="72"/>
      <c r="AQ183" s="72"/>
      <c r="AR183" s="72"/>
      <c r="AS183" s="72"/>
      <c r="AT183" s="72"/>
      <c r="AU183" s="72"/>
      <c r="AV183" s="72"/>
      <c r="AW183" s="72"/>
      <c r="AX183" s="72"/>
      <c r="AY183" s="72"/>
      <c r="AZ183" s="72"/>
      <c r="BA183" s="72"/>
      <c r="BB183" s="72"/>
      <c r="BC183" s="121">
        <f t="shared" si="146"/>
        <v>0.3</v>
      </c>
      <c r="BD183" s="121">
        <f>+IF(T183=FORMULAS!$A$8,'208-PLA-Ft-78 Mapa Gestión'!BC183*'208-PLA-Ft-78 Mapa Gestión'!L183:L188,'208-PLA-Ft-78 Mapa Gestión'!BC183*'208-PLA-Ft-78 Mapa Gestión'!O183:O188)</f>
        <v>0.12</v>
      </c>
      <c r="BE183" s="121">
        <f>+IF(T183=FORMULAS!$A$8,'208-PLA-Ft-78 Mapa Gestión'!L183:L188-'208-PLA-Ft-78 Mapa Gestión'!BD183,0)</f>
        <v>0.28000000000000003</v>
      </c>
      <c r="BF183" s="219">
        <f t="shared" ref="BF183" si="177">+BE188</f>
        <v>0.28000000000000003</v>
      </c>
      <c r="BG183" s="219" t="str">
        <f>+IF(BF183&lt;=FORMULAS!$N$2,FORMULAS!$O$2,IF(BF183&lt;=FORMULAS!$N$3,FORMULAS!$O$3,IF(BF183&lt;=FORMULAS!$N$4,FORMULAS!$O$4,IF(BF183&lt;=FORMULAS!$N$5,FORMULAS!$O$5,FORMULAS!O180))))</f>
        <v>Baja</v>
      </c>
      <c r="BH183" s="219" t="str">
        <f>+IF(T183=FORMULAS!$A$9,BE188,'208-PLA-Ft-78 Mapa Gestión'!N183:N188)</f>
        <v>Moderado</v>
      </c>
      <c r="BI183" s="219">
        <f>+IF(T183=FORMULAS!B183,'208-PLA-Ft-78 Mapa Gestión'!BE188,'208-PLA-Ft-78 Mapa Gestión'!O183:O188)</f>
        <v>0.6</v>
      </c>
      <c r="BJ183" s="227" t="str">
        <f t="shared" ref="BJ183" si="178">CONCATENATE(BH183,BG183)</f>
        <v>ModeradoBaja</v>
      </c>
      <c r="BK183" s="243" t="str">
        <f>VLOOKUP(BJ183,FORMULAS!$K$17:$L$42,2,0)</f>
        <v>Moderado</v>
      </c>
      <c r="BL183" s="194" t="s">
        <v>170</v>
      </c>
      <c r="BM183" s="134" t="s">
        <v>424</v>
      </c>
      <c r="BN183" s="134" t="s">
        <v>425</v>
      </c>
      <c r="BO183" s="135">
        <v>44593</v>
      </c>
      <c r="BP183" s="135">
        <v>44926</v>
      </c>
      <c r="BQ183" s="133" t="s">
        <v>426</v>
      </c>
      <c r="BR183" s="133" t="s">
        <v>427</v>
      </c>
      <c r="BS183" s="194" t="s">
        <v>253</v>
      </c>
      <c r="BT183" s="194"/>
      <c r="BU183" s="194"/>
      <c r="BV183" s="194"/>
      <c r="BW183" s="194"/>
      <c r="BX183" s="194"/>
      <c r="BY183" s="194"/>
      <c r="BZ183" s="194"/>
      <c r="CA183" s="194"/>
      <c r="CB183" s="194"/>
      <c r="CC183" s="194"/>
      <c r="CD183" s="194"/>
      <c r="CE183" s="194"/>
      <c r="CF183" s="194"/>
      <c r="CG183" s="194"/>
      <c r="CH183" s="194"/>
      <c r="CI183" s="194"/>
      <c r="CJ183" s="194"/>
      <c r="CK183" s="194"/>
      <c r="CL183" s="194"/>
      <c r="CM183" s="194"/>
      <c r="CN183" s="194"/>
      <c r="CO183" s="194"/>
      <c r="CP183" s="194"/>
      <c r="CQ183" s="194"/>
      <c r="CR183" s="188" t="s">
        <v>431</v>
      </c>
    </row>
    <row r="184" spans="1:96" ht="63.75" x14ac:dyDescent="0.2">
      <c r="A184" s="250"/>
      <c r="B184" s="253"/>
      <c r="C184" s="241"/>
      <c r="D184" s="241"/>
      <c r="E184" s="253"/>
      <c r="F184" s="253"/>
      <c r="G184" s="253"/>
      <c r="H184" s="274"/>
      <c r="I184" s="259"/>
      <c r="J184" s="262"/>
      <c r="K184" s="265"/>
      <c r="L184" s="268"/>
      <c r="M184" s="271"/>
      <c r="N184" s="265"/>
      <c r="O184" s="212"/>
      <c r="P184" s="212"/>
      <c r="Q184" s="215"/>
      <c r="R184" s="65"/>
      <c r="S184" s="51"/>
      <c r="T184" s="65">
        <f>VLOOKUP(U184,FORMULAS!$A$15:$B$18,2,0)</f>
        <v>0</v>
      </c>
      <c r="U184" s="66" t="s">
        <v>163</v>
      </c>
      <c r="V184" s="67">
        <f>+IF(U184='Tabla Valoración controles'!$D$4,'Tabla Valoración controles'!$F$4,IF('208-PLA-Ft-78 Mapa Gestión'!U184='Tabla Valoración controles'!$D$5,'Tabla Valoración controles'!$F$5,IF(U184=FORMULAS!$A$10,0,'Tabla Valoración controles'!$F$6)))</f>
        <v>0</v>
      </c>
      <c r="W184" s="66"/>
      <c r="X184" s="68">
        <f>+IF(W184='Tabla Valoración controles'!$D$7,'Tabla Valoración controles'!$F$7,IF(U184=FORMULAS!$A$10,0,'Tabla Valoración controles'!$F$8))</f>
        <v>0</v>
      </c>
      <c r="Y184" s="66"/>
      <c r="Z184" s="67">
        <f>+IF(Y184='Tabla Valoración controles'!$D$9,'Tabla Valoración controles'!$F$9,IF(U184=FORMULAS!$A$10,0,'Tabla Valoración controles'!$F$10))</f>
        <v>0</v>
      </c>
      <c r="AA184" s="66"/>
      <c r="AB184" s="67">
        <f>+IF(AA184='Tabla Valoración controles'!$D$9,'Tabla Valoración controles'!$F$9,IF(W184=FORMULAS!$A$10,0,'Tabla Valoración controles'!$F$10))</f>
        <v>0</v>
      </c>
      <c r="AC184" s="66"/>
      <c r="AD184" s="67">
        <f>+IF(AC184='Tabla Valoración controles'!$D$13,'Tabla Valoración controles'!$F$13,'Tabla Valoración controles'!$F$14)</f>
        <v>0</v>
      </c>
      <c r="AE184" s="123"/>
      <c r="AF184" s="69"/>
      <c r="AG184" s="68"/>
      <c r="AH184" s="69"/>
      <c r="AI184" s="68"/>
      <c r="AJ184" s="70"/>
      <c r="AK184" s="66"/>
      <c r="AL184" s="71"/>
      <c r="AM184" s="74"/>
      <c r="AN184" s="72"/>
      <c r="AO184" s="72"/>
      <c r="AP184" s="72"/>
      <c r="AQ184" s="72"/>
      <c r="AR184" s="72"/>
      <c r="AS184" s="72"/>
      <c r="AT184" s="72"/>
      <c r="AU184" s="72"/>
      <c r="AV184" s="72"/>
      <c r="AW184" s="72"/>
      <c r="AX184" s="72"/>
      <c r="AY184" s="72"/>
      <c r="AZ184" s="72"/>
      <c r="BA184" s="72"/>
      <c r="BB184" s="72"/>
      <c r="BC184" s="121">
        <f t="shared" si="146"/>
        <v>0</v>
      </c>
      <c r="BD184" s="121">
        <f t="shared" ref="BD184" si="179">+BC184*BE183</f>
        <v>0</v>
      </c>
      <c r="BE184" s="121">
        <f t="shared" ref="BE184" si="180">+BE183-BD184</f>
        <v>0.28000000000000003</v>
      </c>
      <c r="BF184" s="220"/>
      <c r="BG184" s="220"/>
      <c r="BH184" s="220"/>
      <c r="BI184" s="220"/>
      <c r="BJ184" s="227"/>
      <c r="BK184" s="244"/>
      <c r="BL184" s="195"/>
      <c r="BM184" s="134" t="s">
        <v>428</v>
      </c>
      <c r="BN184" s="134" t="s">
        <v>425</v>
      </c>
      <c r="BO184" s="135">
        <v>44593</v>
      </c>
      <c r="BP184" s="135">
        <v>44926</v>
      </c>
      <c r="BQ184" s="133" t="s">
        <v>429</v>
      </c>
      <c r="BR184" s="133" t="s">
        <v>430</v>
      </c>
      <c r="BS184" s="195"/>
      <c r="BT184" s="195"/>
      <c r="BU184" s="195"/>
      <c r="BV184" s="195"/>
      <c r="BW184" s="195"/>
      <c r="BX184" s="195"/>
      <c r="BY184" s="195"/>
      <c r="BZ184" s="195"/>
      <c r="CA184" s="195"/>
      <c r="CB184" s="195"/>
      <c r="CC184" s="195"/>
      <c r="CD184" s="195"/>
      <c r="CE184" s="195"/>
      <c r="CF184" s="195"/>
      <c r="CG184" s="195"/>
      <c r="CH184" s="195"/>
      <c r="CI184" s="195"/>
      <c r="CJ184" s="195"/>
      <c r="CK184" s="195"/>
      <c r="CL184" s="195"/>
      <c r="CM184" s="195"/>
      <c r="CN184" s="195"/>
      <c r="CO184" s="195"/>
      <c r="CP184" s="195"/>
      <c r="CQ184" s="195"/>
      <c r="CR184" s="189"/>
    </row>
    <row r="185" spans="1:96" ht="17.25" customHeight="1" x14ac:dyDescent="0.2">
      <c r="A185" s="250"/>
      <c r="B185" s="253"/>
      <c r="C185" s="241"/>
      <c r="D185" s="241"/>
      <c r="E185" s="253"/>
      <c r="F185" s="253"/>
      <c r="G185" s="253"/>
      <c r="H185" s="274"/>
      <c r="I185" s="259"/>
      <c r="J185" s="262"/>
      <c r="K185" s="265"/>
      <c r="L185" s="268"/>
      <c r="M185" s="271"/>
      <c r="N185" s="265"/>
      <c r="O185" s="212"/>
      <c r="P185" s="212"/>
      <c r="Q185" s="215"/>
      <c r="R185" s="65"/>
      <c r="S185" s="51"/>
      <c r="T185" s="65">
        <f>VLOOKUP(U185,FORMULAS!$A$15:$B$18,2,0)</f>
        <v>0</v>
      </c>
      <c r="U185" s="66" t="s">
        <v>163</v>
      </c>
      <c r="V185" s="67">
        <f>+IF(U185='Tabla Valoración controles'!$D$4,'Tabla Valoración controles'!$F$4,IF('208-PLA-Ft-78 Mapa Gestión'!U185='Tabla Valoración controles'!$D$5,'Tabla Valoración controles'!$F$5,IF(U185=FORMULAS!$A$10,0,'Tabla Valoración controles'!$F$6)))</f>
        <v>0</v>
      </c>
      <c r="W185" s="66"/>
      <c r="X185" s="68">
        <f>+IF(W185='Tabla Valoración controles'!$D$7,'Tabla Valoración controles'!$F$7,IF(U185=FORMULAS!$A$10,0,'Tabla Valoración controles'!$F$8))</f>
        <v>0</v>
      </c>
      <c r="Y185" s="66"/>
      <c r="Z185" s="67">
        <f>+IF(Y185='Tabla Valoración controles'!$D$9,'Tabla Valoración controles'!$F$9,IF(U185=FORMULAS!$A$10,0,'Tabla Valoración controles'!$F$10))</f>
        <v>0</v>
      </c>
      <c r="AA185" s="66"/>
      <c r="AB185" s="67">
        <f>+IF(AA185='Tabla Valoración controles'!$D$9,'Tabla Valoración controles'!$F$9,IF(W185=FORMULAS!$A$10,0,'Tabla Valoración controles'!$F$10))</f>
        <v>0</v>
      </c>
      <c r="AC185" s="66"/>
      <c r="AD185" s="67">
        <f>+IF(AC185='Tabla Valoración controles'!$D$13,'Tabla Valoración controles'!$F$13,'Tabla Valoración controles'!$F$14)</f>
        <v>0</v>
      </c>
      <c r="AE185" s="123"/>
      <c r="AF185" s="69"/>
      <c r="AG185" s="68"/>
      <c r="AH185" s="69"/>
      <c r="AI185" s="68"/>
      <c r="AJ185" s="70"/>
      <c r="AK185" s="66"/>
      <c r="AL185" s="71"/>
      <c r="AM185" s="74"/>
      <c r="AN185" s="72"/>
      <c r="AO185" s="72"/>
      <c r="AP185" s="72"/>
      <c r="AQ185" s="72"/>
      <c r="AR185" s="72"/>
      <c r="AS185" s="72"/>
      <c r="AT185" s="72"/>
      <c r="AU185" s="72"/>
      <c r="AV185" s="72"/>
      <c r="AW185" s="72"/>
      <c r="AX185" s="72"/>
      <c r="AY185" s="72"/>
      <c r="AZ185" s="72"/>
      <c r="BA185" s="72"/>
      <c r="BB185" s="72"/>
      <c r="BC185" s="121">
        <f t="shared" si="146"/>
        <v>0</v>
      </c>
      <c r="BD185" s="121">
        <f t="shared" ref="BD185:BD188" si="181">+BD184*BC185</f>
        <v>0</v>
      </c>
      <c r="BE185" s="121">
        <f t="shared" si="145"/>
        <v>0.28000000000000003</v>
      </c>
      <c r="BF185" s="220"/>
      <c r="BG185" s="220"/>
      <c r="BH185" s="220"/>
      <c r="BI185" s="220"/>
      <c r="BJ185" s="227"/>
      <c r="BK185" s="244"/>
      <c r="BL185" s="195"/>
      <c r="BM185" s="137"/>
      <c r="BN185" s="137"/>
      <c r="BO185" s="137"/>
      <c r="BP185" s="137"/>
      <c r="BQ185" s="137"/>
      <c r="BR185" s="137"/>
      <c r="BS185" s="195"/>
      <c r="BT185" s="195"/>
      <c r="BU185" s="195"/>
      <c r="BV185" s="195"/>
      <c r="BW185" s="195"/>
      <c r="BX185" s="195"/>
      <c r="BY185" s="195"/>
      <c r="BZ185" s="195"/>
      <c r="CA185" s="195"/>
      <c r="CB185" s="195"/>
      <c r="CC185" s="195"/>
      <c r="CD185" s="195"/>
      <c r="CE185" s="195"/>
      <c r="CF185" s="195"/>
      <c r="CG185" s="195"/>
      <c r="CH185" s="195"/>
      <c r="CI185" s="195"/>
      <c r="CJ185" s="195"/>
      <c r="CK185" s="195"/>
      <c r="CL185" s="195"/>
      <c r="CM185" s="195"/>
      <c r="CN185" s="195"/>
      <c r="CO185" s="195"/>
      <c r="CP185" s="195"/>
      <c r="CQ185" s="195"/>
      <c r="CR185" s="189"/>
    </row>
    <row r="186" spans="1:96" ht="17.25" customHeight="1" x14ac:dyDescent="0.2">
      <c r="A186" s="250"/>
      <c r="B186" s="253"/>
      <c r="C186" s="241"/>
      <c r="D186" s="241"/>
      <c r="E186" s="253"/>
      <c r="F186" s="253"/>
      <c r="G186" s="253"/>
      <c r="H186" s="274"/>
      <c r="I186" s="259"/>
      <c r="J186" s="262"/>
      <c r="K186" s="265"/>
      <c r="L186" s="268"/>
      <c r="M186" s="271"/>
      <c r="N186" s="265"/>
      <c r="O186" s="212"/>
      <c r="P186" s="212"/>
      <c r="Q186" s="215"/>
      <c r="R186" s="65"/>
      <c r="S186" s="51"/>
      <c r="T186" s="65">
        <f>VLOOKUP(U186,FORMULAS!$A$15:$B$18,2,0)</f>
        <v>0</v>
      </c>
      <c r="U186" s="66" t="s">
        <v>163</v>
      </c>
      <c r="V186" s="67">
        <f>+IF(U186='Tabla Valoración controles'!$D$4,'Tabla Valoración controles'!$F$4,IF('208-PLA-Ft-78 Mapa Gestión'!U186='Tabla Valoración controles'!$D$5,'Tabla Valoración controles'!$F$5,IF(U186=FORMULAS!$A$10,0,'Tabla Valoración controles'!$F$6)))</f>
        <v>0</v>
      </c>
      <c r="W186" s="66"/>
      <c r="X186" s="68">
        <f>+IF(W186='Tabla Valoración controles'!$D$7,'Tabla Valoración controles'!$F$7,IF(U186=FORMULAS!$A$10,0,'Tabla Valoración controles'!$F$8))</f>
        <v>0</v>
      </c>
      <c r="Y186" s="66"/>
      <c r="Z186" s="67">
        <f>+IF(Y186='Tabla Valoración controles'!$D$9,'Tabla Valoración controles'!$F$9,IF(U186=FORMULAS!$A$10,0,'Tabla Valoración controles'!$F$10))</f>
        <v>0</v>
      </c>
      <c r="AA186" s="66"/>
      <c r="AB186" s="67">
        <f>+IF(AA186='Tabla Valoración controles'!$D$9,'Tabla Valoración controles'!$F$9,IF(W186=FORMULAS!$A$10,0,'Tabla Valoración controles'!$F$10))</f>
        <v>0</v>
      </c>
      <c r="AC186" s="66"/>
      <c r="AD186" s="67">
        <f>+IF(AC186='Tabla Valoración controles'!$D$13,'Tabla Valoración controles'!$F$13,'Tabla Valoración controles'!$F$14)</f>
        <v>0</v>
      </c>
      <c r="AE186" s="123"/>
      <c r="AF186" s="69"/>
      <c r="AG186" s="68"/>
      <c r="AH186" s="69"/>
      <c r="AI186" s="68"/>
      <c r="AJ186" s="70"/>
      <c r="AK186" s="66"/>
      <c r="AL186" s="71"/>
      <c r="AM186" s="74"/>
      <c r="AN186" s="72"/>
      <c r="AO186" s="72"/>
      <c r="AP186" s="72"/>
      <c r="AQ186" s="72"/>
      <c r="AR186" s="72"/>
      <c r="AS186" s="72"/>
      <c r="AT186" s="72"/>
      <c r="AU186" s="72"/>
      <c r="AV186" s="72"/>
      <c r="AW186" s="72"/>
      <c r="AX186" s="72"/>
      <c r="AY186" s="72"/>
      <c r="AZ186" s="72"/>
      <c r="BA186" s="72"/>
      <c r="BB186" s="72"/>
      <c r="BC186" s="121">
        <f t="shared" si="146"/>
        <v>0</v>
      </c>
      <c r="BD186" s="121">
        <f t="shared" si="181"/>
        <v>0</v>
      </c>
      <c r="BE186" s="121">
        <f t="shared" si="145"/>
        <v>0.28000000000000003</v>
      </c>
      <c r="BF186" s="220"/>
      <c r="BG186" s="220"/>
      <c r="BH186" s="220"/>
      <c r="BI186" s="220"/>
      <c r="BJ186" s="227"/>
      <c r="BK186" s="244"/>
      <c r="BL186" s="195"/>
      <c r="BM186" s="137"/>
      <c r="BN186" s="137"/>
      <c r="BO186" s="137"/>
      <c r="BP186" s="137"/>
      <c r="BQ186" s="137"/>
      <c r="BR186" s="137"/>
      <c r="BS186" s="195"/>
      <c r="BT186" s="195"/>
      <c r="BU186" s="195"/>
      <c r="BV186" s="195"/>
      <c r="BW186" s="195"/>
      <c r="BX186" s="195"/>
      <c r="BY186" s="195"/>
      <c r="BZ186" s="195"/>
      <c r="CA186" s="195"/>
      <c r="CB186" s="195"/>
      <c r="CC186" s="195"/>
      <c r="CD186" s="195"/>
      <c r="CE186" s="195"/>
      <c r="CF186" s="195"/>
      <c r="CG186" s="195"/>
      <c r="CH186" s="195"/>
      <c r="CI186" s="195"/>
      <c r="CJ186" s="195"/>
      <c r="CK186" s="195"/>
      <c r="CL186" s="195"/>
      <c r="CM186" s="195"/>
      <c r="CN186" s="195"/>
      <c r="CO186" s="195"/>
      <c r="CP186" s="195"/>
      <c r="CQ186" s="195"/>
      <c r="CR186" s="189"/>
    </row>
    <row r="187" spans="1:96" ht="17.25" customHeight="1" x14ac:dyDescent="0.2">
      <c r="A187" s="250"/>
      <c r="B187" s="253"/>
      <c r="C187" s="241"/>
      <c r="D187" s="241"/>
      <c r="E187" s="253"/>
      <c r="F187" s="253"/>
      <c r="G187" s="253"/>
      <c r="H187" s="274"/>
      <c r="I187" s="259"/>
      <c r="J187" s="262"/>
      <c r="K187" s="265"/>
      <c r="L187" s="268"/>
      <c r="M187" s="271"/>
      <c r="N187" s="265"/>
      <c r="O187" s="212"/>
      <c r="P187" s="212"/>
      <c r="Q187" s="215"/>
      <c r="R187" s="65"/>
      <c r="S187" s="51"/>
      <c r="T187" s="65">
        <f>VLOOKUP(U187,FORMULAS!$A$15:$B$18,2,0)</f>
        <v>0</v>
      </c>
      <c r="U187" s="66" t="s">
        <v>163</v>
      </c>
      <c r="V187" s="67">
        <f>+IF(U187='Tabla Valoración controles'!$D$4,'Tabla Valoración controles'!$F$4,IF('208-PLA-Ft-78 Mapa Gestión'!U187='Tabla Valoración controles'!$D$5,'Tabla Valoración controles'!$F$5,IF(U187=FORMULAS!$A$10,0,'Tabla Valoración controles'!$F$6)))</f>
        <v>0</v>
      </c>
      <c r="W187" s="66"/>
      <c r="X187" s="68">
        <f>+IF(W187='Tabla Valoración controles'!$D$7,'Tabla Valoración controles'!$F$7,IF(U187=FORMULAS!$A$10,0,'Tabla Valoración controles'!$F$8))</f>
        <v>0</v>
      </c>
      <c r="Y187" s="66"/>
      <c r="Z187" s="67">
        <f>+IF(Y187='Tabla Valoración controles'!$D$9,'Tabla Valoración controles'!$F$9,IF(U187=FORMULAS!$A$10,0,'Tabla Valoración controles'!$F$10))</f>
        <v>0</v>
      </c>
      <c r="AA187" s="66"/>
      <c r="AB187" s="67">
        <f>+IF(AA187='Tabla Valoración controles'!$D$9,'Tabla Valoración controles'!$F$9,IF(W187=FORMULAS!$A$10,0,'Tabla Valoración controles'!$F$10))</f>
        <v>0</v>
      </c>
      <c r="AC187" s="66"/>
      <c r="AD187" s="67">
        <f>+IF(AC187='Tabla Valoración controles'!$D$13,'Tabla Valoración controles'!$F$13,'Tabla Valoración controles'!$F$14)</f>
        <v>0</v>
      </c>
      <c r="AE187" s="123"/>
      <c r="AF187" s="69"/>
      <c r="AG187" s="68"/>
      <c r="AH187" s="69"/>
      <c r="AI187" s="68"/>
      <c r="AJ187" s="70"/>
      <c r="AK187" s="66"/>
      <c r="AL187" s="71"/>
      <c r="AM187" s="74"/>
      <c r="AN187" s="72"/>
      <c r="AO187" s="72"/>
      <c r="AP187" s="72"/>
      <c r="AQ187" s="72"/>
      <c r="AR187" s="72"/>
      <c r="AS187" s="72"/>
      <c r="AT187" s="72"/>
      <c r="AU187" s="72"/>
      <c r="AV187" s="72"/>
      <c r="AW187" s="72"/>
      <c r="AX187" s="72"/>
      <c r="AY187" s="72"/>
      <c r="AZ187" s="72"/>
      <c r="BA187" s="72"/>
      <c r="BB187" s="72"/>
      <c r="BC187" s="121">
        <f t="shared" si="146"/>
        <v>0</v>
      </c>
      <c r="BD187" s="121">
        <f t="shared" si="181"/>
        <v>0</v>
      </c>
      <c r="BE187" s="121">
        <f t="shared" si="145"/>
        <v>0.28000000000000003</v>
      </c>
      <c r="BF187" s="220"/>
      <c r="BG187" s="220"/>
      <c r="BH187" s="220"/>
      <c r="BI187" s="220"/>
      <c r="BJ187" s="227"/>
      <c r="BK187" s="244"/>
      <c r="BL187" s="195"/>
      <c r="BM187" s="137"/>
      <c r="BN187" s="137"/>
      <c r="BO187" s="137"/>
      <c r="BP187" s="137"/>
      <c r="BQ187" s="137"/>
      <c r="BR187" s="137"/>
      <c r="BS187" s="195"/>
      <c r="BT187" s="195"/>
      <c r="BU187" s="195"/>
      <c r="BV187" s="195"/>
      <c r="BW187" s="195"/>
      <c r="BX187" s="195"/>
      <c r="BY187" s="195"/>
      <c r="BZ187" s="195"/>
      <c r="CA187" s="195"/>
      <c r="CB187" s="195"/>
      <c r="CC187" s="195"/>
      <c r="CD187" s="195"/>
      <c r="CE187" s="195"/>
      <c r="CF187" s="195"/>
      <c r="CG187" s="195"/>
      <c r="CH187" s="195"/>
      <c r="CI187" s="195"/>
      <c r="CJ187" s="195"/>
      <c r="CK187" s="195"/>
      <c r="CL187" s="195"/>
      <c r="CM187" s="195"/>
      <c r="CN187" s="195"/>
      <c r="CO187" s="195"/>
      <c r="CP187" s="195"/>
      <c r="CQ187" s="195"/>
      <c r="CR187" s="189"/>
    </row>
    <row r="188" spans="1:96" ht="17.25" customHeight="1" x14ac:dyDescent="0.2">
      <c r="A188" s="251"/>
      <c r="B188" s="254"/>
      <c r="C188" s="242"/>
      <c r="D188" s="242"/>
      <c r="E188" s="254"/>
      <c r="F188" s="254"/>
      <c r="G188" s="254"/>
      <c r="H188" s="275"/>
      <c r="I188" s="260"/>
      <c r="J188" s="263"/>
      <c r="K188" s="266"/>
      <c r="L188" s="269"/>
      <c r="M188" s="272"/>
      <c r="N188" s="266"/>
      <c r="O188" s="213"/>
      <c r="P188" s="213"/>
      <c r="Q188" s="216"/>
      <c r="R188" s="65"/>
      <c r="S188" s="51"/>
      <c r="T188" s="65">
        <f>VLOOKUP(U188,FORMULAS!$A$15:$B$18,2,0)</f>
        <v>0</v>
      </c>
      <c r="U188" s="66" t="s">
        <v>163</v>
      </c>
      <c r="V188" s="67">
        <f>+IF(U188='Tabla Valoración controles'!$D$4,'Tabla Valoración controles'!$F$4,IF('208-PLA-Ft-78 Mapa Gestión'!U188='Tabla Valoración controles'!$D$5,'Tabla Valoración controles'!$F$5,IF(U188=FORMULAS!$A$10,0,'Tabla Valoración controles'!$F$6)))</f>
        <v>0</v>
      </c>
      <c r="W188" s="66"/>
      <c r="X188" s="68">
        <f>+IF(W188='Tabla Valoración controles'!$D$7,'Tabla Valoración controles'!$F$7,IF(U188=FORMULAS!$A$10,0,'Tabla Valoración controles'!$F$8))</f>
        <v>0</v>
      </c>
      <c r="Y188" s="66"/>
      <c r="Z188" s="67">
        <f>+IF(Y188='Tabla Valoración controles'!$D$9,'Tabla Valoración controles'!$F$9,IF(U188=FORMULAS!$A$10,0,'Tabla Valoración controles'!$F$10))</f>
        <v>0</v>
      </c>
      <c r="AA188" s="66"/>
      <c r="AB188" s="67">
        <f>+IF(AA188='Tabla Valoración controles'!$D$9,'Tabla Valoración controles'!$F$9,IF(W188=FORMULAS!$A$10,0,'Tabla Valoración controles'!$F$10))</f>
        <v>0</v>
      </c>
      <c r="AC188" s="66"/>
      <c r="AD188" s="67">
        <f>+IF(AC188='Tabla Valoración controles'!$D$13,'Tabla Valoración controles'!$F$13,'Tabla Valoración controles'!$F$14)</f>
        <v>0</v>
      </c>
      <c r="AE188" s="123"/>
      <c r="AF188" s="69"/>
      <c r="AG188" s="68"/>
      <c r="AH188" s="69"/>
      <c r="AI188" s="68"/>
      <c r="AJ188" s="70"/>
      <c r="AK188" s="66"/>
      <c r="AL188" s="71"/>
      <c r="AM188" s="74"/>
      <c r="AN188" s="72"/>
      <c r="AO188" s="72"/>
      <c r="AP188" s="72"/>
      <c r="AQ188" s="72"/>
      <c r="AR188" s="72"/>
      <c r="AS188" s="72"/>
      <c r="AT188" s="72"/>
      <c r="AU188" s="72"/>
      <c r="AV188" s="72"/>
      <c r="AW188" s="72"/>
      <c r="AX188" s="72"/>
      <c r="AY188" s="72"/>
      <c r="AZ188" s="72"/>
      <c r="BA188" s="72"/>
      <c r="BB188" s="72"/>
      <c r="BC188" s="121">
        <f t="shared" si="146"/>
        <v>0</v>
      </c>
      <c r="BD188" s="121">
        <f t="shared" si="181"/>
        <v>0</v>
      </c>
      <c r="BE188" s="121">
        <f t="shared" si="145"/>
        <v>0.28000000000000003</v>
      </c>
      <c r="BF188" s="220"/>
      <c r="BG188" s="220"/>
      <c r="BH188" s="220"/>
      <c r="BI188" s="220"/>
      <c r="BJ188" s="227"/>
      <c r="BK188" s="245"/>
      <c r="BL188" s="202"/>
      <c r="BM188" s="138"/>
      <c r="BN188" s="138"/>
      <c r="BO188" s="138"/>
      <c r="BP188" s="138"/>
      <c r="BQ188" s="138"/>
      <c r="BR188" s="138"/>
      <c r="BS188" s="202"/>
      <c r="BT188" s="202"/>
      <c r="BU188" s="202"/>
      <c r="BV188" s="202"/>
      <c r="BW188" s="202"/>
      <c r="BX188" s="202"/>
      <c r="BY188" s="202"/>
      <c r="BZ188" s="202"/>
      <c r="CA188" s="202"/>
      <c r="CB188" s="202"/>
      <c r="CC188" s="202"/>
      <c r="CD188" s="202"/>
      <c r="CE188" s="202"/>
      <c r="CF188" s="202"/>
      <c r="CG188" s="202"/>
      <c r="CH188" s="202"/>
      <c r="CI188" s="202"/>
      <c r="CJ188" s="202"/>
      <c r="CK188" s="202"/>
      <c r="CL188" s="202"/>
      <c r="CM188" s="202"/>
      <c r="CN188" s="202"/>
      <c r="CO188" s="202"/>
      <c r="CP188" s="202"/>
      <c r="CQ188" s="202"/>
      <c r="CR188" s="190"/>
    </row>
    <row r="189" spans="1:96" ht="89.25" x14ac:dyDescent="0.2">
      <c r="A189" s="249">
        <v>31</v>
      </c>
      <c r="B189" s="252" t="s">
        <v>185</v>
      </c>
      <c r="C189" s="240" t="str">
        <f t="shared" ref="C189" si="182">VLOOKUP(B189,$CW$511:$CX$533,2,0)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189" s="240" t="str">
        <f>VLOOKUP(B189,FORMULAS!$A$30:$C$52,3,0)</f>
        <v>Director de Mejoramiento de Vivienda</v>
      </c>
      <c r="E189" s="252" t="s">
        <v>115</v>
      </c>
      <c r="F189" s="258" t="s">
        <v>432</v>
      </c>
      <c r="G189" s="258" t="s">
        <v>433</v>
      </c>
      <c r="H189" s="196" t="s">
        <v>434</v>
      </c>
      <c r="I189" s="258" t="s">
        <v>287</v>
      </c>
      <c r="J189" s="261">
        <v>12</v>
      </c>
      <c r="K189" s="264" t="str">
        <f>+IF(L189=FORMULAS!$N$2,FORMULAS!$O$2,IF('208-PLA-Ft-78 Mapa Gestión'!L189:L194=FORMULAS!$N$3,FORMULAS!$O$3,IF('208-PLA-Ft-78 Mapa Gestión'!L189:L194=FORMULAS!$N$4,FORMULAS!$O$4,IF('208-PLA-Ft-78 Mapa Gestión'!L189:L194=FORMULAS!$N$5,FORMULAS!$O$5,IF('208-PLA-Ft-78 Mapa Gestión'!L189:L194=FORMULAS!$N$6,FORMULAS!$O$6)))))</f>
        <v>Baja</v>
      </c>
      <c r="L189" s="267">
        <f>+IF(J189&lt;=FORMULAS!$M$2,FORMULAS!$N$2,IF('208-PLA-Ft-78 Mapa Gestión'!J189&lt;=FORMULAS!$M$3,FORMULAS!$N$3,IF('208-PLA-Ft-78 Mapa Gestión'!J189&lt;=FORMULAS!$M$4,FORMULAS!$N$4,IF('208-PLA-Ft-78 Mapa Gestión'!J189&lt;=FORMULAS!$M$5,FORMULAS!$N$5,FORMULAS!$N$6))))</f>
        <v>0.4</v>
      </c>
      <c r="M189" s="270" t="s">
        <v>93</v>
      </c>
      <c r="N189" s="264" t="str">
        <f>+IF(M189=FORMULAS!$H$2,FORMULAS!$I$2,IF('208-PLA-Ft-78 Mapa Gestión'!M189:M194=FORMULAS!$H$3,FORMULAS!$I$3,IF('208-PLA-Ft-78 Mapa Gestión'!M189:M194=FORMULAS!$H$4,FORMULAS!$I$4,IF('208-PLA-Ft-78 Mapa Gestión'!M189:M194=FORMULAS!$H$5,FORMULAS!$I$5,IF('208-PLA-Ft-78 Mapa Gestión'!M189:M194=FORMULAS!$H$6,FORMULAS!$I$6,IF('208-PLA-Ft-78 Mapa Gestión'!M189:M194=FORMULAS!$H$7,FORMULAS!$I$7,IF('208-PLA-Ft-78 Mapa Gestión'!M189:M194=FORMULAS!$H$8,FORMULAS!$I$8,IF('208-PLA-Ft-78 Mapa Gestión'!M189:M194=FORMULAS!$H$9,FORMULAS!$I$9,IF('208-PLA-Ft-78 Mapa Gestión'!M189:M194=FORMULAS!$H$10,FORMULAS!$I$10,IF('208-PLA-Ft-78 Mapa Gestión'!M189:M194=FORMULAS!$H$11,FORMULAS!$I$11))))))))))</f>
        <v>Moderado</v>
      </c>
      <c r="O189" s="211">
        <f>VLOOKUP(N189,FORMULAS!$I$1:$J$6,2,0)</f>
        <v>0.6</v>
      </c>
      <c r="P189" s="211" t="str">
        <f t="shared" ref="P189" si="183">CONCATENATE(N189,K189)</f>
        <v>ModeradoBaja</v>
      </c>
      <c r="Q189" s="214" t="str">
        <f>VLOOKUP(P189,FORMULAS!$K$17:$L$42,2,0)</f>
        <v>Moderado</v>
      </c>
      <c r="R189" s="124">
        <v>1</v>
      </c>
      <c r="S189" s="143" t="s">
        <v>664</v>
      </c>
      <c r="T189" s="65" t="str">
        <f>VLOOKUP(U189,FORMULAS!$A$15:$B$18,2,0)</f>
        <v>Probabilidad</v>
      </c>
      <c r="U189" s="66" t="s">
        <v>13</v>
      </c>
      <c r="V189" s="67">
        <f>+IF(U189='Tabla Valoración controles'!$D$4,'Tabla Valoración controles'!$F$4,IF('208-PLA-Ft-78 Mapa Gestión'!U189='Tabla Valoración controles'!$D$5,'Tabla Valoración controles'!$F$5,IF(U189=FORMULAS!$A$10,0,'Tabla Valoración controles'!$F$6)))</f>
        <v>0.25</v>
      </c>
      <c r="W189" s="66" t="s">
        <v>8</v>
      </c>
      <c r="X189" s="68">
        <f>+IF(W189='Tabla Valoración controles'!$D$7,'Tabla Valoración controles'!$F$7,IF(U189=FORMULAS!$A$10,0,'Tabla Valoración controles'!$F$8))</f>
        <v>0.15</v>
      </c>
      <c r="Y189" s="66" t="s">
        <v>19</v>
      </c>
      <c r="Z189" s="67">
        <f>+IF(Y189='Tabla Valoración controles'!$D$9,'Tabla Valoración controles'!$F$9,IF(U189=FORMULAS!$A$10,0,'Tabla Valoración controles'!$F$10))</f>
        <v>0</v>
      </c>
      <c r="AA189" s="66" t="s">
        <v>21</v>
      </c>
      <c r="AB189" s="67">
        <f>+IF(AA189='Tabla Valoración controles'!$D$9,'Tabla Valoración controles'!$F$9,IF(W189=FORMULAS!$A$10,0,'Tabla Valoración controles'!$F$10))</f>
        <v>0</v>
      </c>
      <c r="AC189" s="66" t="s">
        <v>102</v>
      </c>
      <c r="AD189" s="67">
        <f>+IF(AC189='Tabla Valoración controles'!$D$13,'Tabla Valoración controles'!$F$13,'Tabla Valoración controles'!$F$14)</f>
        <v>0</v>
      </c>
      <c r="AE189" s="123"/>
      <c r="AF189" s="69"/>
      <c r="AG189" s="68"/>
      <c r="AH189" s="69"/>
      <c r="AI189" s="68"/>
      <c r="AJ189" s="70"/>
      <c r="AK189" s="66"/>
      <c r="AL189" s="71"/>
      <c r="AM189" s="74"/>
      <c r="AN189" s="72"/>
      <c r="AO189" s="72"/>
      <c r="AP189" s="72"/>
      <c r="AQ189" s="72"/>
      <c r="AR189" s="72"/>
      <c r="AS189" s="72"/>
      <c r="AT189" s="72"/>
      <c r="AU189" s="72"/>
      <c r="AV189" s="72"/>
      <c r="AW189" s="72"/>
      <c r="AX189" s="72"/>
      <c r="AY189" s="72"/>
      <c r="AZ189" s="72"/>
      <c r="BA189" s="72"/>
      <c r="BB189" s="72"/>
      <c r="BC189" s="121">
        <f t="shared" si="146"/>
        <v>0.4</v>
      </c>
      <c r="BD189" s="121">
        <f>+IF(T189=FORMULAS!$A$8,'208-PLA-Ft-78 Mapa Gestión'!BC189*'208-PLA-Ft-78 Mapa Gestión'!L189:L194,'208-PLA-Ft-78 Mapa Gestión'!BC189*'208-PLA-Ft-78 Mapa Gestión'!O189:O194)</f>
        <v>0.16000000000000003</v>
      </c>
      <c r="BE189" s="121">
        <f>+IF(T189=FORMULAS!$A$8,'208-PLA-Ft-78 Mapa Gestión'!L189:L194-'208-PLA-Ft-78 Mapa Gestión'!BD189,0)</f>
        <v>0.24</v>
      </c>
      <c r="BF189" s="219">
        <f t="shared" ref="BF189" si="184">+BE194</f>
        <v>0.24</v>
      </c>
      <c r="BG189" s="219" t="str">
        <f>+IF(BF189&lt;=FORMULAS!$N$2,FORMULAS!$O$2,IF(BF189&lt;=FORMULAS!$N$3,FORMULAS!$O$3,IF(BF189&lt;=FORMULAS!$N$4,FORMULAS!$O$4,IF(BF189&lt;=FORMULAS!$N$5,FORMULAS!$O$5,FORMULAS!O186))))</f>
        <v>Baja</v>
      </c>
      <c r="BH189" s="219" t="str">
        <f>+IF(T189=FORMULAS!$A$9,BE194,'208-PLA-Ft-78 Mapa Gestión'!N189:N194)</f>
        <v>Moderado</v>
      </c>
      <c r="BI189" s="219">
        <f>+IF(T189=FORMULAS!B189,'208-PLA-Ft-78 Mapa Gestión'!BE194,'208-PLA-Ft-78 Mapa Gestión'!O189:O194)</f>
        <v>0.6</v>
      </c>
      <c r="BJ189" s="227" t="str">
        <f t="shared" ref="BJ189" si="185">CONCATENATE(BH189,BG189)</f>
        <v>ModeradoBaja</v>
      </c>
      <c r="BK189" s="243" t="str">
        <f>VLOOKUP(BJ189,FORMULAS!$K$17:$L$42,2,0)</f>
        <v>Moderado</v>
      </c>
      <c r="BL189" s="194" t="s">
        <v>170</v>
      </c>
      <c r="BM189" s="205" t="s">
        <v>435</v>
      </c>
      <c r="BN189" s="205" t="s">
        <v>436</v>
      </c>
      <c r="BO189" s="204">
        <v>44562</v>
      </c>
      <c r="BP189" s="204">
        <v>44910</v>
      </c>
      <c r="BQ189" s="205" t="s">
        <v>437</v>
      </c>
      <c r="BR189" s="205" t="s">
        <v>438</v>
      </c>
      <c r="BS189" s="194" t="s">
        <v>253</v>
      </c>
      <c r="BT189" s="194"/>
      <c r="BU189" s="194"/>
      <c r="BV189" s="194"/>
      <c r="BW189" s="194"/>
      <c r="BX189" s="194"/>
      <c r="BY189" s="194"/>
      <c r="BZ189" s="194"/>
      <c r="CA189" s="194"/>
      <c r="CB189" s="194"/>
      <c r="CC189" s="194"/>
      <c r="CD189" s="194"/>
      <c r="CE189" s="194"/>
      <c r="CF189" s="194"/>
      <c r="CG189" s="194"/>
      <c r="CH189" s="194"/>
      <c r="CI189" s="194"/>
      <c r="CJ189" s="194"/>
      <c r="CK189" s="194"/>
      <c r="CL189" s="194"/>
      <c r="CM189" s="194"/>
      <c r="CN189" s="194"/>
      <c r="CO189" s="194"/>
      <c r="CP189" s="194"/>
      <c r="CQ189" s="194"/>
      <c r="CR189" s="188" t="s">
        <v>439</v>
      </c>
    </row>
    <row r="190" spans="1:96" ht="17.25" customHeight="1" x14ac:dyDescent="0.2">
      <c r="A190" s="250"/>
      <c r="B190" s="253"/>
      <c r="C190" s="241"/>
      <c r="D190" s="241"/>
      <c r="E190" s="253"/>
      <c r="F190" s="259"/>
      <c r="G190" s="259"/>
      <c r="H190" s="197"/>
      <c r="I190" s="259"/>
      <c r="J190" s="262"/>
      <c r="K190" s="265"/>
      <c r="L190" s="268"/>
      <c r="M190" s="271"/>
      <c r="N190" s="265"/>
      <c r="O190" s="212"/>
      <c r="P190" s="212"/>
      <c r="Q190" s="215"/>
      <c r="R190" s="65"/>
      <c r="S190" s="51"/>
      <c r="T190" s="65">
        <f>VLOOKUP(U190,FORMULAS!$A$15:$B$18,2,0)</f>
        <v>0</v>
      </c>
      <c r="U190" s="66" t="s">
        <v>163</v>
      </c>
      <c r="V190" s="67">
        <f>+IF(U190='Tabla Valoración controles'!$D$4,'Tabla Valoración controles'!$F$4,IF('208-PLA-Ft-78 Mapa Gestión'!U190='Tabla Valoración controles'!$D$5,'Tabla Valoración controles'!$F$5,IF(U190=FORMULAS!$A$10,0,'Tabla Valoración controles'!$F$6)))</f>
        <v>0</v>
      </c>
      <c r="W190" s="66"/>
      <c r="X190" s="68">
        <f>+IF(W190='Tabla Valoración controles'!$D$7,'Tabla Valoración controles'!$F$7,IF(U190=FORMULAS!$A$10,0,'Tabla Valoración controles'!$F$8))</f>
        <v>0</v>
      </c>
      <c r="Y190" s="66"/>
      <c r="Z190" s="67">
        <f>+IF(Y190='Tabla Valoración controles'!$D$9,'Tabla Valoración controles'!$F$9,IF(U190=FORMULAS!$A$10,0,'Tabla Valoración controles'!$F$10))</f>
        <v>0</v>
      </c>
      <c r="AA190" s="66"/>
      <c r="AB190" s="67">
        <f>+IF(AA190='Tabla Valoración controles'!$D$9,'Tabla Valoración controles'!$F$9,IF(W190=FORMULAS!$A$10,0,'Tabla Valoración controles'!$F$10))</f>
        <v>0</v>
      </c>
      <c r="AC190" s="66"/>
      <c r="AD190" s="67">
        <f>+IF(AC190='Tabla Valoración controles'!$D$13,'Tabla Valoración controles'!$F$13,'Tabla Valoración controles'!$F$14)</f>
        <v>0</v>
      </c>
      <c r="AE190" s="123"/>
      <c r="AF190" s="69"/>
      <c r="AG190" s="68"/>
      <c r="AH190" s="69"/>
      <c r="AI190" s="68"/>
      <c r="AJ190" s="70"/>
      <c r="AK190" s="66"/>
      <c r="AL190" s="71"/>
      <c r="AM190" s="74"/>
      <c r="AN190" s="72"/>
      <c r="AO190" s="72"/>
      <c r="AP190" s="72"/>
      <c r="AQ190" s="72"/>
      <c r="AR190" s="72"/>
      <c r="AS190" s="72"/>
      <c r="AT190" s="72"/>
      <c r="AU190" s="72"/>
      <c r="AV190" s="72"/>
      <c r="AW190" s="72"/>
      <c r="AX190" s="72"/>
      <c r="AY190" s="72"/>
      <c r="AZ190" s="72"/>
      <c r="BA190" s="72"/>
      <c r="BB190" s="72"/>
      <c r="BC190" s="121">
        <f t="shared" si="146"/>
        <v>0</v>
      </c>
      <c r="BD190" s="121">
        <f t="shared" ref="BD190" si="186">+BC190*BE189</f>
        <v>0</v>
      </c>
      <c r="BE190" s="121">
        <f t="shared" ref="BE190" si="187">+BE189-BD190</f>
        <v>0.24</v>
      </c>
      <c r="BF190" s="220"/>
      <c r="BG190" s="220"/>
      <c r="BH190" s="220"/>
      <c r="BI190" s="220"/>
      <c r="BJ190" s="227"/>
      <c r="BK190" s="244"/>
      <c r="BL190" s="195"/>
      <c r="BM190" s="205"/>
      <c r="BN190" s="205"/>
      <c r="BO190" s="205"/>
      <c r="BP190" s="205"/>
      <c r="BQ190" s="205"/>
      <c r="BR190" s="205"/>
      <c r="BS190" s="195"/>
      <c r="BT190" s="195"/>
      <c r="BU190" s="195"/>
      <c r="BV190" s="195"/>
      <c r="BW190" s="195"/>
      <c r="BX190" s="195"/>
      <c r="BY190" s="195"/>
      <c r="BZ190" s="195"/>
      <c r="CA190" s="195"/>
      <c r="CB190" s="195"/>
      <c r="CC190" s="195"/>
      <c r="CD190" s="195"/>
      <c r="CE190" s="195"/>
      <c r="CF190" s="195"/>
      <c r="CG190" s="195"/>
      <c r="CH190" s="195"/>
      <c r="CI190" s="195"/>
      <c r="CJ190" s="195"/>
      <c r="CK190" s="195"/>
      <c r="CL190" s="195"/>
      <c r="CM190" s="195"/>
      <c r="CN190" s="195"/>
      <c r="CO190" s="195"/>
      <c r="CP190" s="195"/>
      <c r="CQ190" s="195"/>
      <c r="CR190" s="189"/>
    </row>
    <row r="191" spans="1:96" ht="17.25" customHeight="1" x14ac:dyDescent="0.2">
      <c r="A191" s="250"/>
      <c r="B191" s="253"/>
      <c r="C191" s="241"/>
      <c r="D191" s="241"/>
      <c r="E191" s="253"/>
      <c r="F191" s="259"/>
      <c r="G191" s="259"/>
      <c r="H191" s="197"/>
      <c r="I191" s="259"/>
      <c r="J191" s="262"/>
      <c r="K191" s="265"/>
      <c r="L191" s="268"/>
      <c r="M191" s="271"/>
      <c r="N191" s="265"/>
      <c r="O191" s="212"/>
      <c r="P191" s="212"/>
      <c r="Q191" s="215"/>
      <c r="R191" s="65"/>
      <c r="S191" s="51"/>
      <c r="T191" s="65">
        <f>VLOOKUP(U191,FORMULAS!$A$15:$B$18,2,0)</f>
        <v>0</v>
      </c>
      <c r="U191" s="66" t="s">
        <v>163</v>
      </c>
      <c r="V191" s="67">
        <f>+IF(U191='Tabla Valoración controles'!$D$4,'Tabla Valoración controles'!$F$4,IF('208-PLA-Ft-78 Mapa Gestión'!U191='Tabla Valoración controles'!$D$5,'Tabla Valoración controles'!$F$5,IF(U191=FORMULAS!$A$10,0,'Tabla Valoración controles'!$F$6)))</f>
        <v>0</v>
      </c>
      <c r="W191" s="66"/>
      <c r="X191" s="68">
        <f>+IF(W191='Tabla Valoración controles'!$D$7,'Tabla Valoración controles'!$F$7,IF(U191=FORMULAS!$A$10,0,'Tabla Valoración controles'!$F$8))</f>
        <v>0</v>
      </c>
      <c r="Y191" s="66"/>
      <c r="Z191" s="67">
        <f>+IF(Y191='Tabla Valoración controles'!$D$9,'Tabla Valoración controles'!$F$9,IF(U191=FORMULAS!$A$10,0,'Tabla Valoración controles'!$F$10))</f>
        <v>0</v>
      </c>
      <c r="AA191" s="66"/>
      <c r="AB191" s="67">
        <f>+IF(AA191='Tabla Valoración controles'!$D$9,'Tabla Valoración controles'!$F$9,IF(W191=FORMULAS!$A$10,0,'Tabla Valoración controles'!$F$10))</f>
        <v>0</v>
      </c>
      <c r="AC191" s="66"/>
      <c r="AD191" s="67">
        <f>+IF(AC191='Tabla Valoración controles'!$D$13,'Tabla Valoración controles'!$F$13,'Tabla Valoración controles'!$F$14)</f>
        <v>0</v>
      </c>
      <c r="AE191" s="123"/>
      <c r="AF191" s="69"/>
      <c r="AG191" s="68"/>
      <c r="AH191" s="69"/>
      <c r="AI191" s="68"/>
      <c r="AJ191" s="70"/>
      <c r="AK191" s="66"/>
      <c r="AL191" s="71"/>
      <c r="AM191" s="74"/>
      <c r="AN191" s="72"/>
      <c r="AO191" s="72"/>
      <c r="AP191" s="72"/>
      <c r="AQ191" s="72"/>
      <c r="AR191" s="72"/>
      <c r="AS191" s="72"/>
      <c r="AT191" s="72"/>
      <c r="AU191" s="72"/>
      <c r="AV191" s="72"/>
      <c r="AW191" s="72"/>
      <c r="AX191" s="72"/>
      <c r="AY191" s="72"/>
      <c r="AZ191" s="72"/>
      <c r="BA191" s="72"/>
      <c r="BB191" s="72"/>
      <c r="BC191" s="121">
        <f t="shared" si="146"/>
        <v>0</v>
      </c>
      <c r="BD191" s="121">
        <f t="shared" ref="BD191:BD194" si="188">+BD190*BC191</f>
        <v>0</v>
      </c>
      <c r="BE191" s="121">
        <f t="shared" si="145"/>
        <v>0.24</v>
      </c>
      <c r="BF191" s="220"/>
      <c r="BG191" s="220"/>
      <c r="BH191" s="220"/>
      <c r="BI191" s="220"/>
      <c r="BJ191" s="227"/>
      <c r="BK191" s="244"/>
      <c r="BL191" s="195"/>
      <c r="BM191" s="205"/>
      <c r="BN191" s="205"/>
      <c r="BO191" s="205"/>
      <c r="BP191" s="205"/>
      <c r="BQ191" s="205"/>
      <c r="BR191" s="205"/>
      <c r="BS191" s="195"/>
      <c r="BT191" s="195"/>
      <c r="BU191" s="195"/>
      <c r="BV191" s="195"/>
      <c r="BW191" s="195"/>
      <c r="BX191" s="195"/>
      <c r="BY191" s="195"/>
      <c r="BZ191" s="195"/>
      <c r="CA191" s="195"/>
      <c r="CB191" s="195"/>
      <c r="CC191" s="195"/>
      <c r="CD191" s="195"/>
      <c r="CE191" s="195"/>
      <c r="CF191" s="195"/>
      <c r="CG191" s="195"/>
      <c r="CH191" s="195"/>
      <c r="CI191" s="195"/>
      <c r="CJ191" s="195"/>
      <c r="CK191" s="195"/>
      <c r="CL191" s="195"/>
      <c r="CM191" s="195"/>
      <c r="CN191" s="195"/>
      <c r="CO191" s="195"/>
      <c r="CP191" s="195"/>
      <c r="CQ191" s="195"/>
      <c r="CR191" s="189"/>
    </row>
    <row r="192" spans="1:96" ht="17.25" customHeight="1" x14ac:dyDescent="0.2">
      <c r="A192" s="250"/>
      <c r="B192" s="253"/>
      <c r="C192" s="241"/>
      <c r="D192" s="241"/>
      <c r="E192" s="253"/>
      <c r="F192" s="259"/>
      <c r="G192" s="259"/>
      <c r="H192" s="197"/>
      <c r="I192" s="259"/>
      <c r="J192" s="262"/>
      <c r="K192" s="265"/>
      <c r="L192" s="268"/>
      <c r="M192" s="271"/>
      <c r="N192" s="265"/>
      <c r="O192" s="212"/>
      <c r="P192" s="212"/>
      <c r="Q192" s="215"/>
      <c r="R192" s="65"/>
      <c r="S192" s="51"/>
      <c r="T192" s="65">
        <f>VLOOKUP(U192,FORMULAS!$A$15:$B$18,2,0)</f>
        <v>0</v>
      </c>
      <c r="U192" s="66" t="s">
        <v>163</v>
      </c>
      <c r="V192" s="67">
        <f>+IF(U192='Tabla Valoración controles'!$D$4,'Tabla Valoración controles'!$F$4,IF('208-PLA-Ft-78 Mapa Gestión'!U192='Tabla Valoración controles'!$D$5,'Tabla Valoración controles'!$F$5,IF(U192=FORMULAS!$A$10,0,'Tabla Valoración controles'!$F$6)))</f>
        <v>0</v>
      </c>
      <c r="W192" s="66"/>
      <c r="X192" s="68">
        <f>+IF(W192='Tabla Valoración controles'!$D$7,'Tabla Valoración controles'!$F$7,IF(U192=FORMULAS!$A$10,0,'Tabla Valoración controles'!$F$8))</f>
        <v>0</v>
      </c>
      <c r="Y192" s="66"/>
      <c r="Z192" s="67">
        <f>+IF(Y192='Tabla Valoración controles'!$D$9,'Tabla Valoración controles'!$F$9,IF(U192=FORMULAS!$A$10,0,'Tabla Valoración controles'!$F$10))</f>
        <v>0</v>
      </c>
      <c r="AA192" s="66"/>
      <c r="AB192" s="67">
        <f>+IF(AA192='Tabla Valoración controles'!$D$9,'Tabla Valoración controles'!$F$9,IF(W192=FORMULAS!$A$10,0,'Tabla Valoración controles'!$F$10))</f>
        <v>0</v>
      </c>
      <c r="AC192" s="66"/>
      <c r="AD192" s="67">
        <f>+IF(AC192='Tabla Valoración controles'!$D$13,'Tabla Valoración controles'!$F$13,'Tabla Valoración controles'!$F$14)</f>
        <v>0</v>
      </c>
      <c r="AE192" s="123"/>
      <c r="AF192" s="69"/>
      <c r="AG192" s="68"/>
      <c r="AH192" s="69"/>
      <c r="AI192" s="68"/>
      <c r="AJ192" s="70"/>
      <c r="AK192" s="66"/>
      <c r="AL192" s="71"/>
      <c r="AM192" s="74"/>
      <c r="AN192" s="72"/>
      <c r="AO192" s="72"/>
      <c r="AP192" s="72"/>
      <c r="AQ192" s="72"/>
      <c r="AR192" s="72"/>
      <c r="AS192" s="72"/>
      <c r="AT192" s="72"/>
      <c r="AU192" s="72"/>
      <c r="AV192" s="72"/>
      <c r="AW192" s="72"/>
      <c r="AX192" s="72"/>
      <c r="AY192" s="72"/>
      <c r="AZ192" s="72"/>
      <c r="BA192" s="72"/>
      <c r="BB192" s="72"/>
      <c r="BC192" s="121">
        <f t="shared" si="146"/>
        <v>0</v>
      </c>
      <c r="BD192" s="121">
        <f t="shared" si="188"/>
        <v>0</v>
      </c>
      <c r="BE192" s="121">
        <f t="shared" si="145"/>
        <v>0.24</v>
      </c>
      <c r="BF192" s="220"/>
      <c r="BG192" s="220"/>
      <c r="BH192" s="220"/>
      <c r="BI192" s="220"/>
      <c r="BJ192" s="227"/>
      <c r="BK192" s="244"/>
      <c r="BL192" s="195"/>
      <c r="BM192" s="205"/>
      <c r="BN192" s="205"/>
      <c r="BO192" s="205"/>
      <c r="BP192" s="205"/>
      <c r="BQ192" s="205"/>
      <c r="BR192" s="205"/>
      <c r="BS192" s="195"/>
      <c r="BT192" s="195"/>
      <c r="BU192" s="195"/>
      <c r="BV192" s="195"/>
      <c r="BW192" s="195"/>
      <c r="BX192" s="195"/>
      <c r="BY192" s="195"/>
      <c r="BZ192" s="195"/>
      <c r="CA192" s="195"/>
      <c r="CB192" s="195"/>
      <c r="CC192" s="195"/>
      <c r="CD192" s="195"/>
      <c r="CE192" s="195"/>
      <c r="CF192" s="195"/>
      <c r="CG192" s="195"/>
      <c r="CH192" s="195"/>
      <c r="CI192" s="195"/>
      <c r="CJ192" s="195"/>
      <c r="CK192" s="195"/>
      <c r="CL192" s="195"/>
      <c r="CM192" s="195"/>
      <c r="CN192" s="195"/>
      <c r="CO192" s="195"/>
      <c r="CP192" s="195"/>
      <c r="CQ192" s="195"/>
      <c r="CR192" s="189"/>
    </row>
    <row r="193" spans="1:96" ht="17.25" customHeight="1" x14ac:dyDescent="0.2">
      <c r="A193" s="250"/>
      <c r="B193" s="253"/>
      <c r="C193" s="241"/>
      <c r="D193" s="241"/>
      <c r="E193" s="253"/>
      <c r="F193" s="259"/>
      <c r="G193" s="259"/>
      <c r="H193" s="197"/>
      <c r="I193" s="259"/>
      <c r="J193" s="262"/>
      <c r="K193" s="265"/>
      <c r="L193" s="268"/>
      <c r="M193" s="271"/>
      <c r="N193" s="265"/>
      <c r="O193" s="212"/>
      <c r="P193" s="212"/>
      <c r="Q193" s="215"/>
      <c r="R193" s="65"/>
      <c r="S193" s="51"/>
      <c r="T193" s="65">
        <f>VLOOKUP(U193,FORMULAS!$A$15:$B$18,2,0)</f>
        <v>0</v>
      </c>
      <c r="U193" s="66" t="s">
        <v>163</v>
      </c>
      <c r="V193" s="67">
        <f>+IF(U193='Tabla Valoración controles'!$D$4,'Tabla Valoración controles'!$F$4,IF('208-PLA-Ft-78 Mapa Gestión'!U193='Tabla Valoración controles'!$D$5,'Tabla Valoración controles'!$F$5,IF(U193=FORMULAS!$A$10,0,'Tabla Valoración controles'!$F$6)))</f>
        <v>0</v>
      </c>
      <c r="W193" s="66"/>
      <c r="X193" s="68">
        <f>+IF(W193='Tabla Valoración controles'!$D$7,'Tabla Valoración controles'!$F$7,IF(U193=FORMULAS!$A$10,0,'Tabla Valoración controles'!$F$8))</f>
        <v>0</v>
      </c>
      <c r="Y193" s="66"/>
      <c r="Z193" s="67">
        <f>+IF(Y193='Tabla Valoración controles'!$D$9,'Tabla Valoración controles'!$F$9,IF(U193=FORMULAS!$A$10,0,'Tabla Valoración controles'!$F$10))</f>
        <v>0</v>
      </c>
      <c r="AA193" s="66"/>
      <c r="AB193" s="67">
        <f>+IF(AA193='Tabla Valoración controles'!$D$9,'Tabla Valoración controles'!$F$9,IF(W193=FORMULAS!$A$10,0,'Tabla Valoración controles'!$F$10))</f>
        <v>0</v>
      </c>
      <c r="AC193" s="66"/>
      <c r="AD193" s="67">
        <f>+IF(AC193='Tabla Valoración controles'!$D$13,'Tabla Valoración controles'!$F$13,'Tabla Valoración controles'!$F$14)</f>
        <v>0</v>
      </c>
      <c r="AE193" s="123"/>
      <c r="AF193" s="69"/>
      <c r="AG193" s="68"/>
      <c r="AH193" s="69"/>
      <c r="AI193" s="68"/>
      <c r="AJ193" s="70"/>
      <c r="AK193" s="66"/>
      <c r="AL193" s="71"/>
      <c r="AM193" s="74"/>
      <c r="AN193" s="72"/>
      <c r="AO193" s="72"/>
      <c r="AP193" s="72"/>
      <c r="AQ193" s="72"/>
      <c r="AR193" s="72"/>
      <c r="AS193" s="72"/>
      <c r="AT193" s="72"/>
      <c r="AU193" s="72"/>
      <c r="AV193" s="72"/>
      <c r="AW193" s="72"/>
      <c r="AX193" s="72"/>
      <c r="AY193" s="72"/>
      <c r="AZ193" s="72"/>
      <c r="BA193" s="72"/>
      <c r="BB193" s="72"/>
      <c r="BC193" s="121">
        <f t="shared" si="146"/>
        <v>0</v>
      </c>
      <c r="BD193" s="121">
        <f t="shared" si="188"/>
        <v>0</v>
      </c>
      <c r="BE193" s="121">
        <f t="shared" si="145"/>
        <v>0.24</v>
      </c>
      <c r="BF193" s="220"/>
      <c r="BG193" s="220"/>
      <c r="BH193" s="220"/>
      <c r="BI193" s="220"/>
      <c r="BJ193" s="227"/>
      <c r="BK193" s="244"/>
      <c r="BL193" s="195"/>
      <c r="BM193" s="205"/>
      <c r="BN193" s="205"/>
      <c r="BO193" s="205"/>
      <c r="BP193" s="205"/>
      <c r="BQ193" s="205"/>
      <c r="BR193" s="205"/>
      <c r="BS193" s="195"/>
      <c r="BT193" s="195"/>
      <c r="BU193" s="195"/>
      <c r="BV193" s="195"/>
      <c r="BW193" s="195"/>
      <c r="BX193" s="195"/>
      <c r="BY193" s="195"/>
      <c r="BZ193" s="195"/>
      <c r="CA193" s="195"/>
      <c r="CB193" s="195"/>
      <c r="CC193" s="195"/>
      <c r="CD193" s="195"/>
      <c r="CE193" s="195"/>
      <c r="CF193" s="195"/>
      <c r="CG193" s="195"/>
      <c r="CH193" s="195"/>
      <c r="CI193" s="195"/>
      <c r="CJ193" s="195"/>
      <c r="CK193" s="195"/>
      <c r="CL193" s="195"/>
      <c r="CM193" s="195"/>
      <c r="CN193" s="195"/>
      <c r="CO193" s="195"/>
      <c r="CP193" s="195"/>
      <c r="CQ193" s="195"/>
      <c r="CR193" s="189"/>
    </row>
    <row r="194" spans="1:96" ht="17.25" customHeight="1" x14ac:dyDescent="0.2">
      <c r="A194" s="251"/>
      <c r="B194" s="254"/>
      <c r="C194" s="242"/>
      <c r="D194" s="242"/>
      <c r="E194" s="254"/>
      <c r="F194" s="260"/>
      <c r="G194" s="260"/>
      <c r="H194" s="198"/>
      <c r="I194" s="260"/>
      <c r="J194" s="263"/>
      <c r="K194" s="266"/>
      <c r="L194" s="269"/>
      <c r="M194" s="272"/>
      <c r="N194" s="266"/>
      <c r="O194" s="213"/>
      <c r="P194" s="213"/>
      <c r="Q194" s="216"/>
      <c r="R194" s="65"/>
      <c r="S194" s="51"/>
      <c r="T194" s="65">
        <f>VLOOKUP(U194,FORMULAS!$A$15:$B$18,2,0)</f>
        <v>0</v>
      </c>
      <c r="U194" s="66" t="s">
        <v>163</v>
      </c>
      <c r="V194" s="67">
        <f>+IF(U194='Tabla Valoración controles'!$D$4,'Tabla Valoración controles'!$F$4,IF('208-PLA-Ft-78 Mapa Gestión'!U194='Tabla Valoración controles'!$D$5,'Tabla Valoración controles'!$F$5,IF(U194=FORMULAS!$A$10,0,'Tabla Valoración controles'!$F$6)))</f>
        <v>0</v>
      </c>
      <c r="W194" s="66"/>
      <c r="X194" s="68">
        <f>+IF(W194='Tabla Valoración controles'!$D$7,'Tabla Valoración controles'!$F$7,IF(U194=FORMULAS!$A$10,0,'Tabla Valoración controles'!$F$8))</f>
        <v>0</v>
      </c>
      <c r="Y194" s="66"/>
      <c r="Z194" s="67">
        <f>+IF(Y194='Tabla Valoración controles'!$D$9,'Tabla Valoración controles'!$F$9,IF(U194=FORMULAS!$A$10,0,'Tabla Valoración controles'!$F$10))</f>
        <v>0</v>
      </c>
      <c r="AA194" s="66"/>
      <c r="AB194" s="67">
        <f>+IF(AA194='Tabla Valoración controles'!$D$9,'Tabla Valoración controles'!$F$9,IF(W194=FORMULAS!$A$10,0,'Tabla Valoración controles'!$F$10))</f>
        <v>0</v>
      </c>
      <c r="AC194" s="66"/>
      <c r="AD194" s="67">
        <f>+IF(AC194='Tabla Valoración controles'!$D$13,'Tabla Valoración controles'!$F$13,'Tabla Valoración controles'!$F$14)</f>
        <v>0</v>
      </c>
      <c r="AE194" s="123"/>
      <c r="AF194" s="69"/>
      <c r="AG194" s="68"/>
      <c r="AH194" s="69"/>
      <c r="AI194" s="68"/>
      <c r="AJ194" s="70"/>
      <c r="AK194" s="66"/>
      <c r="AL194" s="71"/>
      <c r="AM194" s="74"/>
      <c r="AN194" s="72"/>
      <c r="AO194" s="72"/>
      <c r="AP194" s="72"/>
      <c r="AQ194" s="72"/>
      <c r="AR194" s="72"/>
      <c r="AS194" s="72"/>
      <c r="AT194" s="72"/>
      <c r="AU194" s="72"/>
      <c r="AV194" s="72"/>
      <c r="AW194" s="72"/>
      <c r="AX194" s="72"/>
      <c r="AY194" s="72"/>
      <c r="AZ194" s="72"/>
      <c r="BA194" s="72"/>
      <c r="BB194" s="72"/>
      <c r="BC194" s="121">
        <f t="shared" si="146"/>
        <v>0</v>
      </c>
      <c r="BD194" s="121">
        <f t="shared" si="188"/>
        <v>0</v>
      </c>
      <c r="BE194" s="121">
        <f t="shared" si="145"/>
        <v>0.24</v>
      </c>
      <c r="BF194" s="220"/>
      <c r="BG194" s="220"/>
      <c r="BH194" s="220"/>
      <c r="BI194" s="220"/>
      <c r="BJ194" s="227"/>
      <c r="BK194" s="245"/>
      <c r="BL194" s="202"/>
      <c r="BM194" s="205"/>
      <c r="BN194" s="205"/>
      <c r="BO194" s="205"/>
      <c r="BP194" s="205"/>
      <c r="BQ194" s="205"/>
      <c r="BR194" s="205"/>
      <c r="BS194" s="202"/>
      <c r="BT194" s="202"/>
      <c r="BU194" s="202"/>
      <c r="BV194" s="202"/>
      <c r="BW194" s="202"/>
      <c r="BX194" s="202"/>
      <c r="BY194" s="202"/>
      <c r="BZ194" s="202"/>
      <c r="CA194" s="202"/>
      <c r="CB194" s="202"/>
      <c r="CC194" s="202"/>
      <c r="CD194" s="202"/>
      <c r="CE194" s="202"/>
      <c r="CF194" s="202"/>
      <c r="CG194" s="202"/>
      <c r="CH194" s="202"/>
      <c r="CI194" s="202"/>
      <c r="CJ194" s="202"/>
      <c r="CK194" s="202"/>
      <c r="CL194" s="202"/>
      <c r="CM194" s="202"/>
      <c r="CN194" s="202"/>
      <c r="CO194" s="202"/>
      <c r="CP194" s="202"/>
      <c r="CQ194" s="202"/>
      <c r="CR194" s="190"/>
    </row>
    <row r="195" spans="1:96" ht="81" customHeight="1" x14ac:dyDescent="0.2">
      <c r="A195" s="249">
        <v>32</v>
      </c>
      <c r="B195" s="252" t="s">
        <v>185</v>
      </c>
      <c r="C195" s="240" t="str">
        <f t="shared" ref="C195" si="189">VLOOKUP(B195,$CW$511:$CX$533,2,0)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195" s="240" t="str">
        <f>VLOOKUP(B195,FORMULAS!$A$30:$C$52,3,0)</f>
        <v>Director de Mejoramiento de Vivienda</v>
      </c>
      <c r="E195" s="252" t="s">
        <v>115</v>
      </c>
      <c r="F195" s="276" t="s">
        <v>440</v>
      </c>
      <c r="G195" s="276" t="s">
        <v>441</v>
      </c>
      <c r="H195" s="255" t="s">
        <v>665</v>
      </c>
      <c r="I195" s="258" t="s">
        <v>279</v>
      </c>
      <c r="J195" s="261">
        <v>497</v>
      </c>
      <c r="K195" s="264" t="str">
        <f>+IF(L195=FORMULAS!$N$2,FORMULAS!$O$2,IF('208-PLA-Ft-78 Mapa Gestión'!L195:L200=FORMULAS!$N$3,FORMULAS!$O$3,IF('208-PLA-Ft-78 Mapa Gestión'!L195:L200=FORMULAS!$N$4,FORMULAS!$O$4,IF('208-PLA-Ft-78 Mapa Gestión'!L195:L200=FORMULAS!$N$5,FORMULAS!$O$5,IF('208-PLA-Ft-78 Mapa Gestión'!L195:L200=FORMULAS!$N$6,FORMULAS!$O$6)))))</f>
        <v>Media</v>
      </c>
      <c r="L195" s="267">
        <f>+IF(J195&lt;=FORMULAS!$M$2,FORMULAS!$N$2,IF('208-PLA-Ft-78 Mapa Gestión'!J195&lt;=FORMULAS!$M$3,FORMULAS!$N$3,IF('208-PLA-Ft-78 Mapa Gestión'!J195&lt;=FORMULAS!$M$4,FORMULAS!$N$4,IF('208-PLA-Ft-78 Mapa Gestión'!J195&lt;=FORMULAS!$M$5,FORMULAS!$N$5,FORMULAS!$N$6))))</f>
        <v>0.6</v>
      </c>
      <c r="M195" s="270" t="s">
        <v>93</v>
      </c>
      <c r="N195" s="264" t="str">
        <f>+IF(M195=FORMULAS!$H$2,FORMULAS!$I$2,IF('208-PLA-Ft-78 Mapa Gestión'!M195:M200=FORMULAS!$H$3,FORMULAS!$I$3,IF('208-PLA-Ft-78 Mapa Gestión'!M195:M200=FORMULAS!$H$4,FORMULAS!$I$4,IF('208-PLA-Ft-78 Mapa Gestión'!M195:M200=FORMULAS!$H$5,FORMULAS!$I$5,IF('208-PLA-Ft-78 Mapa Gestión'!M195:M200=FORMULAS!$H$6,FORMULAS!$I$6,IF('208-PLA-Ft-78 Mapa Gestión'!M195:M200=FORMULAS!$H$7,FORMULAS!$I$7,IF('208-PLA-Ft-78 Mapa Gestión'!M195:M200=FORMULAS!$H$8,FORMULAS!$I$8,IF('208-PLA-Ft-78 Mapa Gestión'!M195:M200=FORMULAS!$H$9,FORMULAS!$I$9,IF('208-PLA-Ft-78 Mapa Gestión'!M195:M200=FORMULAS!$H$10,FORMULAS!$I$10,IF('208-PLA-Ft-78 Mapa Gestión'!M195:M200=FORMULAS!$H$11,FORMULAS!$I$11))))))))))</f>
        <v>Moderado</v>
      </c>
      <c r="O195" s="211">
        <f>VLOOKUP(N195,FORMULAS!$I$1:$J$6,2,0)</f>
        <v>0.6</v>
      </c>
      <c r="P195" s="211" t="str">
        <f t="shared" ref="P195" si="190">CONCATENATE(N195,K195)</f>
        <v>ModeradoMedia</v>
      </c>
      <c r="Q195" s="214" t="str">
        <f>VLOOKUP(P195,FORMULAS!$K$17:$L$42,2,0)</f>
        <v>Moderado</v>
      </c>
      <c r="R195" s="144">
        <v>1</v>
      </c>
      <c r="S195" s="143" t="s">
        <v>666</v>
      </c>
      <c r="T195" s="65" t="str">
        <f>VLOOKUP(U195,FORMULAS!$A$15:$B$18,2,0)</f>
        <v>Probabilidad</v>
      </c>
      <c r="U195" s="66" t="s">
        <v>13</v>
      </c>
      <c r="V195" s="67">
        <f>+IF(U195='Tabla Valoración controles'!$D$4,'Tabla Valoración controles'!$F$4,IF('208-PLA-Ft-78 Mapa Gestión'!U195='Tabla Valoración controles'!$D$5,'Tabla Valoración controles'!$F$5,IF(U195=FORMULAS!$A$10,0,'Tabla Valoración controles'!$F$6)))</f>
        <v>0.25</v>
      </c>
      <c r="W195" s="66" t="s">
        <v>8</v>
      </c>
      <c r="X195" s="68">
        <f>+IF(W195='Tabla Valoración controles'!$D$7,'Tabla Valoración controles'!$F$7,IF(U195=FORMULAS!$A$10,0,'Tabla Valoración controles'!$F$8))</f>
        <v>0.15</v>
      </c>
      <c r="Y195" s="66" t="s">
        <v>19</v>
      </c>
      <c r="Z195" s="67">
        <f>+IF(Y195='Tabla Valoración controles'!$D$9,'Tabla Valoración controles'!$F$9,IF(U195=FORMULAS!$A$10,0,'Tabla Valoración controles'!$F$10))</f>
        <v>0</v>
      </c>
      <c r="AA195" s="66" t="s">
        <v>21</v>
      </c>
      <c r="AB195" s="67">
        <f>+IF(AA195='Tabla Valoración controles'!$D$9,'Tabla Valoración controles'!$F$9,IF(W195=FORMULAS!$A$10,0,'Tabla Valoración controles'!$F$10))</f>
        <v>0</v>
      </c>
      <c r="AC195" s="66" t="s">
        <v>103</v>
      </c>
      <c r="AD195" s="67">
        <f>+IF(AC195='Tabla Valoración controles'!$D$13,'Tabla Valoración controles'!$F$13,'Tabla Valoración controles'!$F$14)</f>
        <v>0</v>
      </c>
      <c r="AE195" s="123"/>
      <c r="AF195" s="69"/>
      <c r="AG195" s="68"/>
      <c r="AH195" s="69"/>
      <c r="AI195" s="68"/>
      <c r="AJ195" s="70"/>
      <c r="AK195" s="66"/>
      <c r="AL195" s="71"/>
      <c r="AM195" s="74"/>
      <c r="AN195" s="72"/>
      <c r="AO195" s="72"/>
      <c r="AP195" s="72"/>
      <c r="AQ195" s="72"/>
      <c r="AR195" s="72"/>
      <c r="AS195" s="72"/>
      <c r="AT195" s="72"/>
      <c r="AU195" s="72"/>
      <c r="AV195" s="72"/>
      <c r="AW195" s="72"/>
      <c r="AX195" s="72"/>
      <c r="AY195" s="72"/>
      <c r="AZ195" s="72"/>
      <c r="BA195" s="72"/>
      <c r="BB195" s="72"/>
      <c r="BC195" s="121">
        <f t="shared" si="146"/>
        <v>0.4</v>
      </c>
      <c r="BD195" s="121">
        <f>+IF(T195=FORMULAS!$A$8,'208-PLA-Ft-78 Mapa Gestión'!BC195*'208-PLA-Ft-78 Mapa Gestión'!L195:L200,'208-PLA-Ft-78 Mapa Gestión'!BC195*'208-PLA-Ft-78 Mapa Gestión'!O195:O200)</f>
        <v>0.24</v>
      </c>
      <c r="BE195" s="121">
        <f>+IF(T195=FORMULAS!$A$8,'208-PLA-Ft-78 Mapa Gestión'!L195:L200-'208-PLA-Ft-78 Mapa Gestión'!BD195,0)</f>
        <v>0.36</v>
      </c>
      <c r="BF195" s="219">
        <f t="shared" ref="BF195" si="191">+BE200</f>
        <v>0.36</v>
      </c>
      <c r="BG195" s="219" t="str">
        <f>+IF(BF195&lt;=FORMULAS!$N$2,FORMULAS!$O$2,IF(BF195&lt;=FORMULAS!$N$3,FORMULAS!$O$3,IF(BF195&lt;=FORMULAS!$N$4,FORMULAS!$O$4,IF(BF195&lt;=FORMULAS!$N$5,FORMULAS!$O$5,FORMULAS!O192))))</f>
        <v>Baja</v>
      </c>
      <c r="BH195" s="219" t="str">
        <f>+IF(T195=FORMULAS!$A$9,BE200,'208-PLA-Ft-78 Mapa Gestión'!N195:N200)</f>
        <v>Moderado</v>
      </c>
      <c r="BI195" s="219">
        <f>+IF(T195=FORMULAS!B195,'208-PLA-Ft-78 Mapa Gestión'!BE200,'208-PLA-Ft-78 Mapa Gestión'!O195:O200)</f>
        <v>0.6</v>
      </c>
      <c r="BJ195" s="227" t="str">
        <f t="shared" ref="BJ195" si="192">CONCATENATE(BH195,BG195)</f>
        <v>ModeradoBaja</v>
      </c>
      <c r="BK195" s="243" t="str">
        <f>VLOOKUP(BJ195,FORMULAS!$K$17:$L$42,2,0)</f>
        <v>Moderado</v>
      </c>
      <c r="BL195" s="194" t="s">
        <v>170</v>
      </c>
      <c r="BM195" s="205" t="s">
        <v>442</v>
      </c>
      <c r="BN195" s="205" t="s">
        <v>436</v>
      </c>
      <c r="BO195" s="204">
        <v>44562</v>
      </c>
      <c r="BP195" s="204">
        <v>44910</v>
      </c>
      <c r="BQ195" s="205" t="s">
        <v>443</v>
      </c>
      <c r="BR195" s="205" t="s">
        <v>444</v>
      </c>
      <c r="BS195" s="194" t="s">
        <v>253</v>
      </c>
      <c r="BT195" s="194"/>
      <c r="BU195" s="194"/>
      <c r="BV195" s="194"/>
      <c r="BW195" s="194"/>
      <c r="BX195" s="194"/>
      <c r="BY195" s="194"/>
      <c r="BZ195" s="194"/>
      <c r="CA195" s="194"/>
      <c r="CB195" s="194"/>
      <c r="CC195" s="194"/>
      <c r="CD195" s="194"/>
      <c r="CE195" s="194"/>
      <c r="CF195" s="194"/>
      <c r="CG195" s="194"/>
      <c r="CH195" s="194"/>
      <c r="CI195" s="194"/>
      <c r="CJ195" s="194"/>
      <c r="CK195" s="194"/>
      <c r="CL195" s="194"/>
      <c r="CM195" s="194"/>
      <c r="CN195" s="194"/>
      <c r="CO195" s="194"/>
      <c r="CP195" s="194"/>
      <c r="CQ195" s="194"/>
      <c r="CR195" s="188" t="s">
        <v>445</v>
      </c>
    </row>
    <row r="196" spans="1:96" ht="17.25" customHeight="1" x14ac:dyDescent="0.2">
      <c r="A196" s="250"/>
      <c r="B196" s="253"/>
      <c r="C196" s="241"/>
      <c r="D196" s="241"/>
      <c r="E196" s="253"/>
      <c r="F196" s="277"/>
      <c r="G196" s="329"/>
      <c r="H196" s="323"/>
      <c r="I196" s="259"/>
      <c r="J196" s="262"/>
      <c r="K196" s="265"/>
      <c r="L196" s="268"/>
      <c r="M196" s="271"/>
      <c r="N196" s="265"/>
      <c r="O196" s="212"/>
      <c r="P196" s="212"/>
      <c r="Q196" s="215"/>
      <c r="R196" s="65"/>
      <c r="S196" s="51"/>
      <c r="T196" s="65">
        <f>VLOOKUP(U196,FORMULAS!$A$15:$B$18,2,0)</f>
        <v>0</v>
      </c>
      <c r="U196" s="66" t="s">
        <v>163</v>
      </c>
      <c r="V196" s="67">
        <f>+IF(U196='Tabla Valoración controles'!$D$4,'Tabla Valoración controles'!$F$4,IF('208-PLA-Ft-78 Mapa Gestión'!U196='Tabla Valoración controles'!$D$5,'Tabla Valoración controles'!$F$5,IF(U196=FORMULAS!$A$10,0,'Tabla Valoración controles'!$F$6)))</f>
        <v>0</v>
      </c>
      <c r="W196" s="66"/>
      <c r="X196" s="68">
        <f>+IF(W196='Tabla Valoración controles'!$D$7,'Tabla Valoración controles'!$F$7,IF(U196=FORMULAS!$A$10,0,'Tabla Valoración controles'!$F$8))</f>
        <v>0</v>
      </c>
      <c r="Y196" s="66"/>
      <c r="Z196" s="67">
        <f>+IF(Y196='Tabla Valoración controles'!$D$9,'Tabla Valoración controles'!$F$9,IF(U196=FORMULAS!$A$10,0,'Tabla Valoración controles'!$F$10))</f>
        <v>0</v>
      </c>
      <c r="AA196" s="66"/>
      <c r="AB196" s="67">
        <f>+IF(AA196='Tabla Valoración controles'!$D$9,'Tabla Valoración controles'!$F$9,IF(W196=FORMULAS!$A$10,0,'Tabla Valoración controles'!$F$10))</f>
        <v>0</v>
      </c>
      <c r="AC196" s="66"/>
      <c r="AD196" s="67">
        <f>+IF(AC196='Tabla Valoración controles'!$D$13,'Tabla Valoración controles'!$F$13,'Tabla Valoración controles'!$F$14)</f>
        <v>0</v>
      </c>
      <c r="AE196" s="123"/>
      <c r="AF196" s="69"/>
      <c r="AG196" s="68"/>
      <c r="AH196" s="69"/>
      <c r="AI196" s="68"/>
      <c r="AJ196" s="70"/>
      <c r="AK196" s="66"/>
      <c r="AL196" s="71"/>
      <c r="AM196" s="74"/>
      <c r="AN196" s="72"/>
      <c r="AO196" s="72"/>
      <c r="AP196" s="72"/>
      <c r="AQ196" s="72"/>
      <c r="AR196" s="72"/>
      <c r="AS196" s="72"/>
      <c r="AT196" s="72"/>
      <c r="AU196" s="72"/>
      <c r="AV196" s="72"/>
      <c r="AW196" s="72"/>
      <c r="AX196" s="72"/>
      <c r="AY196" s="72"/>
      <c r="AZ196" s="72"/>
      <c r="BA196" s="72"/>
      <c r="BB196" s="72"/>
      <c r="BC196" s="121">
        <f t="shared" si="146"/>
        <v>0</v>
      </c>
      <c r="BD196" s="121">
        <f t="shared" ref="BD196" si="193">+BC196*BE195</f>
        <v>0</v>
      </c>
      <c r="BE196" s="121">
        <f t="shared" ref="BE196" si="194">+BE195-BD196</f>
        <v>0.36</v>
      </c>
      <c r="BF196" s="220"/>
      <c r="BG196" s="220"/>
      <c r="BH196" s="220"/>
      <c r="BI196" s="220"/>
      <c r="BJ196" s="227"/>
      <c r="BK196" s="244"/>
      <c r="BL196" s="195"/>
      <c r="BM196" s="205"/>
      <c r="BN196" s="205"/>
      <c r="BO196" s="204"/>
      <c r="BP196" s="204"/>
      <c r="BQ196" s="205"/>
      <c r="BR196" s="205"/>
      <c r="BS196" s="195"/>
      <c r="BT196" s="195"/>
      <c r="BU196" s="195"/>
      <c r="BV196" s="195"/>
      <c r="BW196" s="195"/>
      <c r="BX196" s="195"/>
      <c r="BY196" s="195"/>
      <c r="BZ196" s="195"/>
      <c r="CA196" s="195"/>
      <c r="CB196" s="195"/>
      <c r="CC196" s="195"/>
      <c r="CD196" s="195"/>
      <c r="CE196" s="195"/>
      <c r="CF196" s="195"/>
      <c r="CG196" s="195"/>
      <c r="CH196" s="195"/>
      <c r="CI196" s="195"/>
      <c r="CJ196" s="195"/>
      <c r="CK196" s="195"/>
      <c r="CL196" s="195"/>
      <c r="CM196" s="195"/>
      <c r="CN196" s="195"/>
      <c r="CO196" s="195"/>
      <c r="CP196" s="195"/>
      <c r="CQ196" s="195"/>
      <c r="CR196" s="189"/>
    </row>
    <row r="197" spans="1:96" ht="17.25" customHeight="1" x14ac:dyDescent="0.2">
      <c r="A197" s="250"/>
      <c r="B197" s="253"/>
      <c r="C197" s="241"/>
      <c r="D197" s="241"/>
      <c r="E197" s="253"/>
      <c r="F197" s="277"/>
      <c r="G197" s="329"/>
      <c r="H197" s="323"/>
      <c r="I197" s="259"/>
      <c r="J197" s="262"/>
      <c r="K197" s="265"/>
      <c r="L197" s="268"/>
      <c r="M197" s="271"/>
      <c r="N197" s="265"/>
      <c r="O197" s="212"/>
      <c r="P197" s="212"/>
      <c r="Q197" s="215"/>
      <c r="R197" s="65"/>
      <c r="S197" s="51"/>
      <c r="T197" s="65">
        <f>VLOOKUP(U197,FORMULAS!$A$15:$B$18,2,0)</f>
        <v>0</v>
      </c>
      <c r="U197" s="66" t="s">
        <v>163</v>
      </c>
      <c r="V197" s="67">
        <f>+IF(U197='Tabla Valoración controles'!$D$4,'Tabla Valoración controles'!$F$4,IF('208-PLA-Ft-78 Mapa Gestión'!U197='Tabla Valoración controles'!$D$5,'Tabla Valoración controles'!$F$5,IF(U197=FORMULAS!$A$10,0,'Tabla Valoración controles'!$F$6)))</f>
        <v>0</v>
      </c>
      <c r="W197" s="66"/>
      <c r="X197" s="68">
        <f>+IF(W197='Tabla Valoración controles'!$D$7,'Tabla Valoración controles'!$F$7,IF(U197=FORMULAS!$A$10,0,'Tabla Valoración controles'!$F$8))</f>
        <v>0</v>
      </c>
      <c r="Y197" s="66"/>
      <c r="Z197" s="67">
        <f>+IF(Y197='Tabla Valoración controles'!$D$9,'Tabla Valoración controles'!$F$9,IF(U197=FORMULAS!$A$10,0,'Tabla Valoración controles'!$F$10))</f>
        <v>0</v>
      </c>
      <c r="AA197" s="66"/>
      <c r="AB197" s="67">
        <f>+IF(AA197='Tabla Valoración controles'!$D$9,'Tabla Valoración controles'!$F$9,IF(W197=FORMULAS!$A$10,0,'Tabla Valoración controles'!$F$10))</f>
        <v>0</v>
      </c>
      <c r="AC197" s="66"/>
      <c r="AD197" s="67">
        <f>+IF(AC197='Tabla Valoración controles'!$D$13,'Tabla Valoración controles'!$F$13,'Tabla Valoración controles'!$F$14)</f>
        <v>0</v>
      </c>
      <c r="AE197" s="123"/>
      <c r="AF197" s="69"/>
      <c r="AG197" s="68"/>
      <c r="AH197" s="69"/>
      <c r="AI197" s="68"/>
      <c r="AJ197" s="70"/>
      <c r="AK197" s="66"/>
      <c r="AL197" s="71"/>
      <c r="AM197" s="74"/>
      <c r="AN197" s="72"/>
      <c r="AO197" s="72"/>
      <c r="AP197" s="72"/>
      <c r="AQ197" s="72"/>
      <c r="AR197" s="72"/>
      <c r="AS197" s="72"/>
      <c r="AT197" s="72"/>
      <c r="AU197" s="72"/>
      <c r="AV197" s="72"/>
      <c r="AW197" s="72"/>
      <c r="AX197" s="72"/>
      <c r="AY197" s="72"/>
      <c r="AZ197" s="72"/>
      <c r="BA197" s="72"/>
      <c r="BB197" s="72"/>
      <c r="BC197" s="121">
        <f t="shared" si="146"/>
        <v>0</v>
      </c>
      <c r="BD197" s="121">
        <f t="shared" ref="BD197:BD200" si="195">+BD196*BC197</f>
        <v>0</v>
      </c>
      <c r="BE197" s="121">
        <f t="shared" si="145"/>
        <v>0.36</v>
      </c>
      <c r="BF197" s="220"/>
      <c r="BG197" s="220"/>
      <c r="BH197" s="220"/>
      <c r="BI197" s="220"/>
      <c r="BJ197" s="227"/>
      <c r="BK197" s="244"/>
      <c r="BL197" s="195"/>
      <c r="BM197" s="205"/>
      <c r="BN197" s="205"/>
      <c r="BO197" s="204"/>
      <c r="BP197" s="204"/>
      <c r="BQ197" s="205"/>
      <c r="BR197" s="205"/>
      <c r="BS197" s="195"/>
      <c r="BT197" s="195"/>
      <c r="BU197" s="195"/>
      <c r="BV197" s="195"/>
      <c r="BW197" s="195"/>
      <c r="BX197" s="195"/>
      <c r="BY197" s="195"/>
      <c r="BZ197" s="195"/>
      <c r="CA197" s="195"/>
      <c r="CB197" s="195"/>
      <c r="CC197" s="195"/>
      <c r="CD197" s="195"/>
      <c r="CE197" s="195"/>
      <c r="CF197" s="195"/>
      <c r="CG197" s="195"/>
      <c r="CH197" s="195"/>
      <c r="CI197" s="195"/>
      <c r="CJ197" s="195"/>
      <c r="CK197" s="195"/>
      <c r="CL197" s="195"/>
      <c r="CM197" s="195"/>
      <c r="CN197" s="195"/>
      <c r="CO197" s="195"/>
      <c r="CP197" s="195"/>
      <c r="CQ197" s="195"/>
      <c r="CR197" s="189"/>
    </row>
    <row r="198" spans="1:96" ht="17.25" customHeight="1" x14ac:dyDescent="0.2">
      <c r="A198" s="250"/>
      <c r="B198" s="253"/>
      <c r="C198" s="241"/>
      <c r="D198" s="241"/>
      <c r="E198" s="253"/>
      <c r="F198" s="277"/>
      <c r="G198" s="329"/>
      <c r="H198" s="323"/>
      <c r="I198" s="259"/>
      <c r="J198" s="262"/>
      <c r="K198" s="265"/>
      <c r="L198" s="268"/>
      <c r="M198" s="271"/>
      <c r="N198" s="265"/>
      <c r="O198" s="212"/>
      <c r="P198" s="212"/>
      <c r="Q198" s="215"/>
      <c r="R198" s="65"/>
      <c r="S198" s="51"/>
      <c r="T198" s="65">
        <f>VLOOKUP(U198,FORMULAS!$A$15:$B$18,2,0)</f>
        <v>0</v>
      </c>
      <c r="U198" s="66" t="s">
        <v>163</v>
      </c>
      <c r="V198" s="67">
        <f>+IF(U198='Tabla Valoración controles'!$D$4,'Tabla Valoración controles'!$F$4,IF('208-PLA-Ft-78 Mapa Gestión'!U198='Tabla Valoración controles'!$D$5,'Tabla Valoración controles'!$F$5,IF(U198=FORMULAS!$A$10,0,'Tabla Valoración controles'!$F$6)))</f>
        <v>0</v>
      </c>
      <c r="W198" s="66"/>
      <c r="X198" s="68">
        <f>+IF(W198='Tabla Valoración controles'!$D$7,'Tabla Valoración controles'!$F$7,IF(U198=FORMULAS!$A$10,0,'Tabla Valoración controles'!$F$8))</f>
        <v>0</v>
      </c>
      <c r="Y198" s="66"/>
      <c r="Z198" s="67">
        <f>+IF(Y198='Tabla Valoración controles'!$D$9,'Tabla Valoración controles'!$F$9,IF(U198=FORMULAS!$A$10,0,'Tabla Valoración controles'!$F$10))</f>
        <v>0</v>
      </c>
      <c r="AA198" s="66"/>
      <c r="AB198" s="67">
        <f>+IF(AA198='Tabla Valoración controles'!$D$9,'Tabla Valoración controles'!$F$9,IF(W198=FORMULAS!$A$10,0,'Tabla Valoración controles'!$F$10))</f>
        <v>0</v>
      </c>
      <c r="AC198" s="66"/>
      <c r="AD198" s="67">
        <f>+IF(AC198='Tabla Valoración controles'!$D$13,'Tabla Valoración controles'!$F$13,'Tabla Valoración controles'!$F$14)</f>
        <v>0</v>
      </c>
      <c r="AE198" s="123"/>
      <c r="AF198" s="69"/>
      <c r="AG198" s="68"/>
      <c r="AH198" s="69"/>
      <c r="AI198" s="68"/>
      <c r="AJ198" s="70"/>
      <c r="AK198" s="66"/>
      <c r="AL198" s="71"/>
      <c r="AM198" s="74"/>
      <c r="AN198" s="72"/>
      <c r="AO198" s="72"/>
      <c r="AP198" s="72"/>
      <c r="AQ198" s="72"/>
      <c r="AR198" s="72"/>
      <c r="AS198" s="72"/>
      <c r="AT198" s="72"/>
      <c r="AU198" s="72"/>
      <c r="AV198" s="72"/>
      <c r="AW198" s="72"/>
      <c r="AX198" s="72"/>
      <c r="AY198" s="72"/>
      <c r="AZ198" s="72"/>
      <c r="BA198" s="72"/>
      <c r="BB198" s="72"/>
      <c r="BC198" s="121">
        <f t="shared" si="146"/>
        <v>0</v>
      </c>
      <c r="BD198" s="121">
        <f t="shared" si="195"/>
        <v>0</v>
      </c>
      <c r="BE198" s="121">
        <f t="shared" si="145"/>
        <v>0.36</v>
      </c>
      <c r="BF198" s="220"/>
      <c r="BG198" s="220"/>
      <c r="BH198" s="220"/>
      <c r="BI198" s="220"/>
      <c r="BJ198" s="227"/>
      <c r="BK198" s="244"/>
      <c r="BL198" s="195"/>
      <c r="BM198" s="205"/>
      <c r="BN198" s="205"/>
      <c r="BO198" s="204"/>
      <c r="BP198" s="204"/>
      <c r="BQ198" s="205"/>
      <c r="BR198" s="205"/>
      <c r="BS198" s="195"/>
      <c r="BT198" s="195"/>
      <c r="BU198" s="195"/>
      <c r="BV198" s="195"/>
      <c r="BW198" s="195"/>
      <c r="BX198" s="195"/>
      <c r="BY198" s="195"/>
      <c r="BZ198" s="195"/>
      <c r="CA198" s="195"/>
      <c r="CB198" s="195"/>
      <c r="CC198" s="195"/>
      <c r="CD198" s="195"/>
      <c r="CE198" s="195"/>
      <c r="CF198" s="195"/>
      <c r="CG198" s="195"/>
      <c r="CH198" s="195"/>
      <c r="CI198" s="195"/>
      <c r="CJ198" s="195"/>
      <c r="CK198" s="195"/>
      <c r="CL198" s="195"/>
      <c r="CM198" s="195"/>
      <c r="CN198" s="195"/>
      <c r="CO198" s="195"/>
      <c r="CP198" s="195"/>
      <c r="CQ198" s="195"/>
      <c r="CR198" s="189"/>
    </row>
    <row r="199" spans="1:96" ht="17.25" customHeight="1" x14ac:dyDescent="0.2">
      <c r="A199" s="250"/>
      <c r="B199" s="253"/>
      <c r="C199" s="241"/>
      <c r="D199" s="241"/>
      <c r="E199" s="253"/>
      <c r="F199" s="277"/>
      <c r="G199" s="329"/>
      <c r="H199" s="323"/>
      <c r="I199" s="259"/>
      <c r="J199" s="262"/>
      <c r="K199" s="265"/>
      <c r="L199" s="268"/>
      <c r="M199" s="271"/>
      <c r="N199" s="265"/>
      <c r="O199" s="212"/>
      <c r="P199" s="212"/>
      <c r="Q199" s="215"/>
      <c r="R199" s="65"/>
      <c r="S199" s="51"/>
      <c r="T199" s="65">
        <f>VLOOKUP(U199,FORMULAS!$A$15:$B$18,2,0)</f>
        <v>0</v>
      </c>
      <c r="U199" s="66" t="s">
        <v>163</v>
      </c>
      <c r="V199" s="67">
        <f>+IF(U199='Tabla Valoración controles'!$D$4,'Tabla Valoración controles'!$F$4,IF('208-PLA-Ft-78 Mapa Gestión'!U199='Tabla Valoración controles'!$D$5,'Tabla Valoración controles'!$F$5,IF(U199=FORMULAS!$A$10,0,'Tabla Valoración controles'!$F$6)))</f>
        <v>0</v>
      </c>
      <c r="W199" s="66"/>
      <c r="X199" s="68">
        <f>+IF(W199='Tabla Valoración controles'!$D$7,'Tabla Valoración controles'!$F$7,IF(U199=FORMULAS!$A$10,0,'Tabla Valoración controles'!$F$8))</f>
        <v>0</v>
      </c>
      <c r="Y199" s="66"/>
      <c r="Z199" s="67">
        <f>+IF(Y199='Tabla Valoración controles'!$D$9,'Tabla Valoración controles'!$F$9,IF(U199=FORMULAS!$A$10,0,'Tabla Valoración controles'!$F$10))</f>
        <v>0</v>
      </c>
      <c r="AA199" s="66"/>
      <c r="AB199" s="67">
        <f>+IF(AA199='Tabla Valoración controles'!$D$9,'Tabla Valoración controles'!$F$9,IF(W199=FORMULAS!$A$10,0,'Tabla Valoración controles'!$F$10))</f>
        <v>0</v>
      </c>
      <c r="AC199" s="66"/>
      <c r="AD199" s="67">
        <f>+IF(AC199='Tabla Valoración controles'!$D$13,'Tabla Valoración controles'!$F$13,'Tabla Valoración controles'!$F$14)</f>
        <v>0</v>
      </c>
      <c r="AE199" s="123"/>
      <c r="AF199" s="69"/>
      <c r="AG199" s="68"/>
      <c r="AH199" s="69"/>
      <c r="AI199" s="68"/>
      <c r="AJ199" s="70"/>
      <c r="AK199" s="66"/>
      <c r="AL199" s="71"/>
      <c r="AM199" s="74"/>
      <c r="AN199" s="72"/>
      <c r="AO199" s="72"/>
      <c r="AP199" s="72"/>
      <c r="AQ199" s="72"/>
      <c r="AR199" s="72"/>
      <c r="AS199" s="72"/>
      <c r="AT199" s="72"/>
      <c r="AU199" s="72"/>
      <c r="AV199" s="72"/>
      <c r="AW199" s="72"/>
      <c r="AX199" s="72"/>
      <c r="AY199" s="72"/>
      <c r="AZ199" s="72"/>
      <c r="BA199" s="72"/>
      <c r="BB199" s="72"/>
      <c r="BC199" s="121">
        <f t="shared" si="146"/>
        <v>0</v>
      </c>
      <c r="BD199" s="121">
        <f t="shared" si="195"/>
        <v>0</v>
      </c>
      <c r="BE199" s="121">
        <f t="shared" si="145"/>
        <v>0.36</v>
      </c>
      <c r="BF199" s="220"/>
      <c r="BG199" s="220"/>
      <c r="BH199" s="220"/>
      <c r="BI199" s="220"/>
      <c r="BJ199" s="227"/>
      <c r="BK199" s="244"/>
      <c r="BL199" s="195"/>
      <c r="BM199" s="205"/>
      <c r="BN199" s="205"/>
      <c r="BO199" s="204"/>
      <c r="BP199" s="204"/>
      <c r="BQ199" s="205"/>
      <c r="BR199" s="205"/>
      <c r="BS199" s="195"/>
      <c r="BT199" s="195"/>
      <c r="BU199" s="195"/>
      <c r="BV199" s="195"/>
      <c r="BW199" s="195"/>
      <c r="BX199" s="195"/>
      <c r="BY199" s="195"/>
      <c r="BZ199" s="195"/>
      <c r="CA199" s="195"/>
      <c r="CB199" s="195"/>
      <c r="CC199" s="195"/>
      <c r="CD199" s="195"/>
      <c r="CE199" s="195"/>
      <c r="CF199" s="195"/>
      <c r="CG199" s="195"/>
      <c r="CH199" s="195"/>
      <c r="CI199" s="195"/>
      <c r="CJ199" s="195"/>
      <c r="CK199" s="195"/>
      <c r="CL199" s="195"/>
      <c r="CM199" s="195"/>
      <c r="CN199" s="195"/>
      <c r="CO199" s="195"/>
      <c r="CP199" s="195"/>
      <c r="CQ199" s="195"/>
      <c r="CR199" s="189"/>
    </row>
    <row r="200" spans="1:96" ht="17.25" customHeight="1" x14ac:dyDescent="0.2">
      <c r="A200" s="251"/>
      <c r="B200" s="254"/>
      <c r="C200" s="242"/>
      <c r="D200" s="242"/>
      <c r="E200" s="254"/>
      <c r="F200" s="278"/>
      <c r="G200" s="330"/>
      <c r="H200" s="324"/>
      <c r="I200" s="260"/>
      <c r="J200" s="263"/>
      <c r="K200" s="266"/>
      <c r="L200" s="269"/>
      <c r="M200" s="272"/>
      <c r="N200" s="266"/>
      <c r="O200" s="213"/>
      <c r="P200" s="213"/>
      <c r="Q200" s="216"/>
      <c r="R200" s="65"/>
      <c r="S200" s="51"/>
      <c r="T200" s="65">
        <f>VLOOKUP(U200,FORMULAS!$A$15:$B$18,2,0)</f>
        <v>0</v>
      </c>
      <c r="U200" s="66" t="s">
        <v>163</v>
      </c>
      <c r="V200" s="67">
        <f>+IF(U200='Tabla Valoración controles'!$D$4,'Tabla Valoración controles'!$F$4,IF('208-PLA-Ft-78 Mapa Gestión'!U200='Tabla Valoración controles'!$D$5,'Tabla Valoración controles'!$F$5,IF(U200=FORMULAS!$A$10,0,'Tabla Valoración controles'!$F$6)))</f>
        <v>0</v>
      </c>
      <c r="W200" s="66"/>
      <c r="X200" s="68">
        <f>+IF(W200='Tabla Valoración controles'!$D$7,'Tabla Valoración controles'!$F$7,IF(U200=FORMULAS!$A$10,0,'Tabla Valoración controles'!$F$8))</f>
        <v>0</v>
      </c>
      <c r="Y200" s="66"/>
      <c r="Z200" s="67">
        <f>+IF(Y200='Tabla Valoración controles'!$D$9,'Tabla Valoración controles'!$F$9,IF(U200=FORMULAS!$A$10,0,'Tabla Valoración controles'!$F$10))</f>
        <v>0</v>
      </c>
      <c r="AA200" s="66"/>
      <c r="AB200" s="67">
        <f>+IF(AA200='Tabla Valoración controles'!$D$9,'Tabla Valoración controles'!$F$9,IF(W200=FORMULAS!$A$10,0,'Tabla Valoración controles'!$F$10))</f>
        <v>0</v>
      </c>
      <c r="AC200" s="66"/>
      <c r="AD200" s="67">
        <f>+IF(AC200='Tabla Valoración controles'!$D$13,'Tabla Valoración controles'!$F$13,'Tabla Valoración controles'!$F$14)</f>
        <v>0</v>
      </c>
      <c r="AE200" s="123"/>
      <c r="AF200" s="69"/>
      <c r="AG200" s="68"/>
      <c r="AH200" s="69"/>
      <c r="AI200" s="68"/>
      <c r="AJ200" s="70"/>
      <c r="AK200" s="66"/>
      <c r="AL200" s="71"/>
      <c r="AM200" s="74"/>
      <c r="AN200" s="72"/>
      <c r="AO200" s="72"/>
      <c r="AP200" s="72"/>
      <c r="AQ200" s="72"/>
      <c r="AR200" s="72"/>
      <c r="AS200" s="72"/>
      <c r="AT200" s="72"/>
      <c r="AU200" s="72"/>
      <c r="AV200" s="72"/>
      <c r="AW200" s="72"/>
      <c r="AX200" s="72"/>
      <c r="AY200" s="72"/>
      <c r="AZ200" s="72"/>
      <c r="BA200" s="72"/>
      <c r="BB200" s="72"/>
      <c r="BC200" s="121">
        <f t="shared" si="146"/>
        <v>0</v>
      </c>
      <c r="BD200" s="121">
        <f t="shared" si="195"/>
        <v>0</v>
      </c>
      <c r="BE200" s="121">
        <f t="shared" si="145"/>
        <v>0.36</v>
      </c>
      <c r="BF200" s="220"/>
      <c r="BG200" s="220"/>
      <c r="BH200" s="220"/>
      <c r="BI200" s="220"/>
      <c r="BJ200" s="227"/>
      <c r="BK200" s="245"/>
      <c r="BL200" s="202"/>
      <c r="BM200" s="205"/>
      <c r="BN200" s="205"/>
      <c r="BO200" s="204"/>
      <c r="BP200" s="204"/>
      <c r="BQ200" s="205"/>
      <c r="BR200" s="205"/>
      <c r="BS200" s="202"/>
      <c r="BT200" s="202"/>
      <c r="BU200" s="202"/>
      <c r="BV200" s="202"/>
      <c r="BW200" s="202"/>
      <c r="BX200" s="202"/>
      <c r="BY200" s="202"/>
      <c r="BZ200" s="202"/>
      <c r="CA200" s="202"/>
      <c r="CB200" s="202"/>
      <c r="CC200" s="202"/>
      <c r="CD200" s="202"/>
      <c r="CE200" s="202"/>
      <c r="CF200" s="202"/>
      <c r="CG200" s="202"/>
      <c r="CH200" s="202"/>
      <c r="CI200" s="202"/>
      <c r="CJ200" s="202"/>
      <c r="CK200" s="202"/>
      <c r="CL200" s="202"/>
      <c r="CM200" s="202"/>
      <c r="CN200" s="202"/>
      <c r="CO200" s="202"/>
      <c r="CP200" s="202"/>
      <c r="CQ200" s="202"/>
      <c r="CR200" s="190"/>
    </row>
    <row r="201" spans="1:96" ht="76.5" customHeight="1" x14ac:dyDescent="0.2">
      <c r="A201" s="249">
        <v>33</v>
      </c>
      <c r="B201" s="252" t="s">
        <v>185</v>
      </c>
      <c r="C201" s="240" t="str">
        <f t="shared" ref="C201" si="196">VLOOKUP(B201,$CW$511:$CX$533,2,0)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01" s="240" t="str">
        <f>VLOOKUP(B201,FORMULAS!$A$30:$C$52,3,0)</f>
        <v>Director de Mejoramiento de Vivienda</v>
      </c>
      <c r="E201" s="252" t="s">
        <v>115</v>
      </c>
      <c r="F201" s="252" t="s">
        <v>446</v>
      </c>
      <c r="G201" s="252" t="s">
        <v>447</v>
      </c>
      <c r="H201" s="273" t="s">
        <v>448</v>
      </c>
      <c r="I201" s="258" t="s">
        <v>279</v>
      </c>
      <c r="J201" s="261">
        <v>497</v>
      </c>
      <c r="K201" s="264" t="str">
        <f>+IF(L201=FORMULAS!$N$2,FORMULAS!$O$2,IF('208-PLA-Ft-78 Mapa Gestión'!L201:L206=FORMULAS!$N$3,FORMULAS!$O$3,IF('208-PLA-Ft-78 Mapa Gestión'!L201:L206=FORMULAS!$N$4,FORMULAS!$O$4,IF('208-PLA-Ft-78 Mapa Gestión'!L201:L206=FORMULAS!$N$5,FORMULAS!$O$5,IF('208-PLA-Ft-78 Mapa Gestión'!L201:L206=FORMULAS!$N$6,FORMULAS!$O$6)))))</f>
        <v>Media</v>
      </c>
      <c r="L201" s="267">
        <f>+IF(J201&lt;=FORMULAS!$M$2,FORMULAS!$N$2,IF('208-PLA-Ft-78 Mapa Gestión'!J201&lt;=FORMULAS!$M$3,FORMULAS!$N$3,IF('208-PLA-Ft-78 Mapa Gestión'!J201&lt;=FORMULAS!$M$4,FORMULAS!$N$4,IF('208-PLA-Ft-78 Mapa Gestión'!J201&lt;=FORMULAS!$M$5,FORMULAS!$N$5,FORMULAS!$N$6))))</f>
        <v>0.6</v>
      </c>
      <c r="M201" s="270" t="s">
        <v>93</v>
      </c>
      <c r="N201" s="264" t="str">
        <f>+IF(M201=FORMULAS!$H$2,FORMULAS!$I$2,IF('208-PLA-Ft-78 Mapa Gestión'!M201:M206=FORMULAS!$H$3,FORMULAS!$I$3,IF('208-PLA-Ft-78 Mapa Gestión'!M201:M206=FORMULAS!$H$4,FORMULAS!$I$4,IF('208-PLA-Ft-78 Mapa Gestión'!M201:M206=FORMULAS!$H$5,FORMULAS!$I$5,IF('208-PLA-Ft-78 Mapa Gestión'!M201:M206=FORMULAS!$H$6,FORMULAS!$I$6,IF('208-PLA-Ft-78 Mapa Gestión'!M201:M206=FORMULAS!$H$7,FORMULAS!$I$7,IF('208-PLA-Ft-78 Mapa Gestión'!M201:M206=FORMULAS!$H$8,FORMULAS!$I$8,IF('208-PLA-Ft-78 Mapa Gestión'!M201:M206=FORMULAS!$H$9,FORMULAS!$I$9,IF('208-PLA-Ft-78 Mapa Gestión'!M201:M206=FORMULAS!$H$10,FORMULAS!$I$10,IF('208-PLA-Ft-78 Mapa Gestión'!M201:M206=FORMULAS!$H$11,FORMULAS!$I$11))))))))))</f>
        <v>Moderado</v>
      </c>
      <c r="O201" s="211">
        <f>VLOOKUP(N201,FORMULAS!$I$1:$J$6,2,0)</f>
        <v>0.6</v>
      </c>
      <c r="P201" s="211" t="str">
        <f t="shared" ref="P201" si="197">CONCATENATE(N201,K201)</f>
        <v>ModeradoMedia</v>
      </c>
      <c r="Q201" s="214" t="str">
        <f>VLOOKUP(P201,FORMULAS!$K$17:$L$42,2,0)</f>
        <v>Moderado</v>
      </c>
      <c r="R201" s="144">
        <v>1</v>
      </c>
      <c r="S201" s="143" t="s">
        <v>449</v>
      </c>
      <c r="T201" s="65" t="str">
        <f>VLOOKUP(U201,FORMULAS!$A$15:$B$18,2,0)</f>
        <v>Probabilidad</v>
      </c>
      <c r="U201" s="66" t="s">
        <v>13</v>
      </c>
      <c r="V201" s="67">
        <f>+IF(U201='Tabla Valoración controles'!$D$4,'Tabla Valoración controles'!$F$4,IF('208-PLA-Ft-78 Mapa Gestión'!U201='Tabla Valoración controles'!$D$5,'Tabla Valoración controles'!$F$5,IF(U201=FORMULAS!$A$10,0,'Tabla Valoración controles'!$F$6)))</f>
        <v>0.25</v>
      </c>
      <c r="W201" s="66" t="s">
        <v>8</v>
      </c>
      <c r="X201" s="68">
        <f>+IF(W201='Tabla Valoración controles'!$D$7,'Tabla Valoración controles'!$F$7,IF(U201=FORMULAS!$A$10,0,'Tabla Valoración controles'!$F$8))</f>
        <v>0.15</v>
      </c>
      <c r="Y201" s="66" t="s">
        <v>19</v>
      </c>
      <c r="Z201" s="67">
        <f>+IF(Y201='Tabla Valoración controles'!$D$9,'Tabla Valoración controles'!$F$9,IF(U201=FORMULAS!$A$10,0,'Tabla Valoración controles'!$F$10))</f>
        <v>0</v>
      </c>
      <c r="AA201" s="66" t="s">
        <v>21</v>
      </c>
      <c r="AB201" s="67">
        <f>+IF(AA201='Tabla Valoración controles'!$D$9,'Tabla Valoración controles'!$F$9,IF(W201=FORMULAS!$A$10,0,'Tabla Valoración controles'!$F$10))</f>
        <v>0</v>
      </c>
      <c r="AC201" s="66" t="s">
        <v>103</v>
      </c>
      <c r="AD201" s="67">
        <f>+IF(AC201='Tabla Valoración controles'!$D$13,'Tabla Valoración controles'!$F$13,'Tabla Valoración controles'!$F$14)</f>
        <v>0</v>
      </c>
      <c r="AE201" s="123"/>
      <c r="AF201" s="69"/>
      <c r="AG201" s="68"/>
      <c r="AH201" s="69"/>
      <c r="AI201" s="68"/>
      <c r="AJ201" s="70"/>
      <c r="AK201" s="66"/>
      <c r="AL201" s="71"/>
      <c r="AM201" s="74"/>
      <c r="AN201" s="72"/>
      <c r="AO201" s="72"/>
      <c r="AP201" s="72"/>
      <c r="AQ201" s="72"/>
      <c r="AR201" s="72"/>
      <c r="AS201" s="72"/>
      <c r="AT201" s="72"/>
      <c r="AU201" s="72"/>
      <c r="AV201" s="72"/>
      <c r="AW201" s="72"/>
      <c r="AX201" s="72"/>
      <c r="AY201" s="72"/>
      <c r="AZ201" s="72"/>
      <c r="BA201" s="72"/>
      <c r="BB201" s="72"/>
      <c r="BC201" s="121">
        <f t="shared" si="146"/>
        <v>0.4</v>
      </c>
      <c r="BD201" s="121">
        <f>+IF(T201=FORMULAS!$A$8,'208-PLA-Ft-78 Mapa Gestión'!BC201*'208-PLA-Ft-78 Mapa Gestión'!L201:L206,'208-PLA-Ft-78 Mapa Gestión'!BC201*'208-PLA-Ft-78 Mapa Gestión'!O201:O206)</f>
        <v>0.24</v>
      </c>
      <c r="BE201" s="121">
        <f>+IF(T201=FORMULAS!$A$8,'208-PLA-Ft-78 Mapa Gestión'!L201:L206-'208-PLA-Ft-78 Mapa Gestión'!BD201,0)</f>
        <v>0.36</v>
      </c>
      <c r="BF201" s="219">
        <f t="shared" ref="BF201" si="198">+BE206</f>
        <v>0.36</v>
      </c>
      <c r="BG201" s="219" t="str">
        <f>+IF(BF201&lt;=FORMULAS!$N$2,FORMULAS!$O$2,IF(BF201&lt;=FORMULAS!$N$3,FORMULAS!$O$3,IF(BF201&lt;=FORMULAS!$N$4,FORMULAS!$O$4,IF(BF201&lt;=FORMULAS!$N$5,FORMULAS!$O$5,FORMULAS!O198))))</f>
        <v>Baja</v>
      </c>
      <c r="BH201" s="219" t="str">
        <f>+IF(T201=FORMULAS!$A$9,BE206,'208-PLA-Ft-78 Mapa Gestión'!N201:N206)</f>
        <v>Moderado</v>
      </c>
      <c r="BI201" s="219">
        <f>+IF(T201=FORMULAS!B201,'208-PLA-Ft-78 Mapa Gestión'!BE206,'208-PLA-Ft-78 Mapa Gestión'!O201:O206)</f>
        <v>0.6</v>
      </c>
      <c r="BJ201" s="227" t="str">
        <f t="shared" ref="BJ201" si="199">CONCATENATE(BH201,BG201)</f>
        <v>ModeradoBaja</v>
      </c>
      <c r="BK201" s="243" t="str">
        <f>VLOOKUP(BJ201,FORMULAS!$K$17:$L$42,2,0)</f>
        <v>Moderado</v>
      </c>
      <c r="BL201" s="194" t="s">
        <v>170</v>
      </c>
      <c r="BM201" s="205" t="s">
        <v>667</v>
      </c>
      <c r="BN201" s="205" t="s">
        <v>436</v>
      </c>
      <c r="BO201" s="204">
        <v>44562</v>
      </c>
      <c r="BP201" s="204">
        <v>44910</v>
      </c>
      <c r="BQ201" s="205" t="s">
        <v>450</v>
      </c>
      <c r="BR201" s="205" t="s">
        <v>451</v>
      </c>
      <c r="BS201" s="194" t="s">
        <v>253</v>
      </c>
      <c r="BT201" s="194"/>
      <c r="BU201" s="194"/>
      <c r="BV201" s="194"/>
      <c r="BW201" s="194"/>
      <c r="BX201" s="194"/>
      <c r="BY201" s="194"/>
      <c r="BZ201" s="194"/>
      <c r="CA201" s="194"/>
      <c r="CB201" s="194"/>
      <c r="CC201" s="194"/>
      <c r="CD201" s="194"/>
      <c r="CE201" s="194"/>
      <c r="CF201" s="194"/>
      <c r="CG201" s="194"/>
      <c r="CH201" s="194"/>
      <c r="CI201" s="194"/>
      <c r="CJ201" s="194"/>
      <c r="CK201" s="194"/>
      <c r="CL201" s="194"/>
      <c r="CM201" s="194"/>
      <c r="CN201" s="194"/>
      <c r="CO201" s="194"/>
      <c r="CP201" s="194"/>
      <c r="CQ201" s="194"/>
      <c r="CR201" s="188" t="s">
        <v>445</v>
      </c>
    </row>
    <row r="202" spans="1:96" ht="17.25" customHeight="1" x14ac:dyDescent="0.2">
      <c r="A202" s="250"/>
      <c r="B202" s="253"/>
      <c r="C202" s="241"/>
      <c r="D202" s="241"/>
      <c r="E202" s="253"/>
      <c r="F202" s="253"/>
      <c r="G202" s="259"/>
      <c r="H202" s="197"/>
      <c r="I202" s="259"/>
      <c r="J202" s="262"/>
      <c r="K202" s="265"/>
      <c r="L202" s="268"/>
      <c r="M202" s="271"/>
      <c r="N202" s="265"/>
      <c r="O202" s="212"/>
      <c r="P202" s="212"/>
      <c r="Q202" s="215"/>
      <c r="R202" s="65"/>
      <c r="S202" s="51"/>
      <c r="T202" s="65">
        <f>VLOOKUP(U202,FORMULAS!$A$15:$B$18,2,0)</f>
        <v>0</v>
      </c>
      <c r="U202" s="66" t="s">
        <v>163</v>
      </c>
      <c r="V202" s="67">
        <f>+IF(U202='Tabla Valoración controles'!$D$4,'Tabla Valoración controles'!$F$4,IF('208-PLA-Ft-78 Mapa Gestión'!U202='Tabla Valoración controles'!$D$5,'Tabla Valoración controles'!$F$5,IF(U202=FORMULAS!$A$10,0,'Tabla Valoración controles'!$F$6)))</f>
        <v>0</v>
      </c>
      <c r="W202" s="66"/>
      <c r="X202" s="68">
        <f>+IF(W202='Tabla Valoración controles'!$D$7,'Tabla Valoración controles'!$F$7,IF(U202=FORMULAS!$A$10,0,'Tabla Valoración controles'!$F$8))</f>
        <v>0</v>
      </c>
      <c r="Y202" s="66"/>
      <c r="Z202" s="67">
        <f>+IF(Y202='Tabla Valoración controles'!$D$9,'Tabla Valoración controles'!$F$9,IF(U202=FORMULAS!$A$10,0,'Tabla Valoración controles'!$F$10))</f>
        <v>0</v>
      </c>
      <c r="AA202" s="66"/>
      <c r="AB202" s="67">
        <f>+IF(AA202='Tabla Valoración controles'!$D$9,'Tabla Valoración controles'!$F$9,IF(W202=FORMULAS!$A$10,0,'Tabla Valoración controles'!$F$10))</f>
        <v>0</v>
      </c>
      <c r="AC202" s="66"/>
      <c r="AD202" s="67">
        <f>+IF(AC202='Tabla Valoración controles'!$D$13,'Tabla Valoración controles'!$F$13,'Tabla Valoración controles'!$F$14)</f>
        <v>0</v>
      </c>
      <c r="AE202" s="123"/>
      <c r="AF202" s="69"/>
      <c r="AG202" s="68"/>
      <c r="AH202" s="69"/>
      <c r="AI202" s="68"/>
      <c r="AJ202" s="70"/>
      <c r="AK202" s="66"/>
      <c r="AL202" s="71"/>
      <c r="AM202" s="74"/>
      <c r="AN202" s="72"/>
      <c r="AO202" s="72"/>
      <c r="AP202" s="72"/>
      <c r="AQ202" s="72"/>
      <c r="AR202" s="72"/>
      <c r="AS202" s="72"/>
      <c r="AT202" s="72"/>
      <c r="AU202" s="72"/>
      <c r="AV202" s="72"/>
      <c r="AW202" s="72"/>
      <c r="AX202" s="72"/>
      <c r="AY202" s="72"/>
      <c r="AZ202" s="72"/>
      <c r="BA202" s="72"/>
      <c r="BB202" s="72"/>
      <c r="BC202" s="121">
        <f t="shared" si="146"/>
        <v>0</v>
      </c>
      <c r="BD202" s="121">
        <f t="shared" ref="BD202" si="200">+BC202*BE201</f>
        <v>0</v>
      </c>
      <c r="BE202" s="121">
        <f t="shared" ref="BE202" si="201">+BE201-BD202</f>
        <v>0.36</v>
      </c>
      <c r="BF202" s="220"/>
      <c r="BG202" s="220"/>
      <c r="BH202" s="220"/>
      <c r="BI202" s="220"/>
      <c r="BJ202" s="227"/>
      <c r="BK202" s="244"/>
      <c r="BL202" s="195"/>
      <c r="BM202" s="205"/>
      <c r="BN202" s="205"/>
      <c r="BO202" s="204"/>
      <c r="BP202" s="204"/>
      <c r="BQ202" s="205"/>
      <c r="BR202" s="205"/>
      <c r="BS202" s="195"/>
      <c r="BT202" s="195"/>
      <c r="BU202" s="195"/>
      <c r="BV202" s="195"/>
      <c r="BW202" s="195"/>
      <c r="BX202" s="195"/>
      <c r="BY202" s="195"/>
      <c r="BZ202" s="195"/>
      <c r="CA202" s="195"/>
      <c r="CB202" s="195"/>
      <c r="CC202" s="195"/>
      <c r="CD202" s="195"/>
      <c r="CE202" s="195"/>
      <c r="CF202" s="195"/>
      <c r="CG202" s="195"/>
      <c r="CH202" s="195"/>
      <c r="CI202" s="195"/>
      <c r="CJ202" s="195"/>
      <c r="CK202" s="195"/>
      <c r="CL202" s="195"/>
      <c r="CM202" s="195"/>
      <c r="CN202" s="195"/>
      <c r="CO202" s="195"/>
      <c r="CP202" s="195"/>
      <c r="CQ202" s="195"/>
      <c r="CR202" s="189"/>
    </row>
    <row r="203" spans="1:96" ht="17.25" customHeight="1" x14ac:dyDescent="0.2">
      <c r="A203" s="250"/>
      <c r="B203" s="253"/>
      <c r="C203" s="241"/>
      <c r="D203" s="241"/>
      <c r="E203" s="253"/>
      <c r="F203" s="253"/>
      <c r="G203" s="259"/>
      <c r="H203" s="197"/>
      <c r="I203" s="259"/>
      <c r="J203" s="262"/>
      <c r="K203" s="265"/>
      <c r="L203" s="268"/>
      <c r="M203" s="271"/>
      <c r="N203" s="265"/>
      <c r="O203" s="212"/>
      <c r="P203" s="212"/>
      <c r="Q203" s="215"/>
      <c r="R203" s="65"/>
      <c r="S203" s="51"/>
      <c r="T203" s="65">
        <f>VLOOKUP(U203,FORMULAS!$A$15:$B$18,2,0)</f>
        <v>0</v>
      </c>
      <c r="U203" s="66" t="s">
        <v>163</v>
      </c>
      <c r="V203" s="67">
        <f>+IF(U203='Tabla Valoración controles'!$D$4,'Tabla Valoración controles'!$F$4,IF('208-PLA-Ft-78 Mapa Gestión'!U203='Tabla Valoración controles'!$D$5,'Tabla Valoración controles'!$F$5,IF(U203=FORMULAS!$A$10,0,'Tabla Valoración controles'!$F$6)))</f>
        <v>0</v>
      </c>
      <c r="W203" s="66"/>
      <c r="X203" s="68">
        <f>+IF(W203='Tabla Valoración controles'!$D$7,'Tabla Valoración controles'!$F$7,IF(U203=FORMULAS!$A$10,0,'Tabla Valoración controles'!$F$8))</f>
        <v>0</v>
      </c>
      <c r="Y203" s="66"/>
      <c r="Z203" s="67">
        <f>+IF(Y203='Tabla Valoración controles'!$D$9,'Tabla Valoración controles'!$F$9,IF(U203=FORMULAS!$A$10,0,'Tabla Valoración controles'!$F$10))</f>
        <v>0</v>
      </c>
      <c r="AA203" s="66"/>
      <c r="AB203" s="67">
        <f>+IF(AA203='Tabla Valoración controles'!$D$9,'Tabla Valoración controles'!$F$9,IF(W203=FORMULAS!$A$10,0,'Tabla Valoración controles'!$F$10))</f>
        <v>0</v>
      </c>
      <c r="AC203" s="66"/>
      <c r="AD203" s="67">
        <f>+IF(AC203='Tabla Valoración controles'!$D$13,'Tabla Valoración controles'!$F$13,'Tabla Valoración controles'!$F$14)</f>
        <v>0</v>
      </c>
      <c r="AE203" s="123"/>
      <c r="AF203" s="69"/>
      <c r="AG203" s="68"/>
      <c r="AH203" s="69"/>
      <c r="AI203" s="68"/>
      <c r="AJ203" s="70"/>
      <c r="AK203" s="66"/>
      <c r="AL203" s="71"/>
      <c r="AM203" s="74"/>
      <c r="AN203" s="72"/>
      <c r="AO203" s="72"/>
      <c r="AP203" s="72"/>
      <c r="AQ203" s="72"/>
      <c r="AR203" s="72"/>
      <c r="AS203" s="72"/>
      <c r="AT203" s="72"/>
      <c r="AU203" s="72"/>
      <c r="AV203" s="72"/>
      <c r="AW203" s="72"/>
      <c r="AX203" s="72"/>
      <c r="AY203" s="72"/>
      <c r="AZ203" s="72"/>
      <c r="BA203" s="72"/>
      <c r="BB203" s="72"/>
      <c r="BC203" s="121">
        <f t="shared" si="146"/>
        <v>0</v>
      </c>
      <c r="BD203" s="121">
        <f t="shared" ref="BD203:BD206" si="202">+BD202*BC203</f>
        <v>0</v>
      </c>
      <c r="BE203" s="121">
        <f t="shared" si="145"/>
        <v>0.36</v>
      </c>
      <c r="BF203" s="220"/>
      <c r="BG203" s="220"/>
      <c r="BH203" s="220"/>
      <c r="BI203" s="220"/>
      <c r="BJ203" s="227"/>
      <c r="BK203" s="244"/>
      <c r="BL203" s="195"/>
      <c r="BM203" s="205"/>
      <c r="BN203" s="205"/>
      <c r="BO203" s="204"/>
      <c r="BP203" s="204"/>
      <c r="BQ203" s="205"/>
      <c r="BR203" s="205"/>
      <c r="BS203" s="195"/>
      <c r="BT203" s="195"/>
      <c r="BU203" s="195"/>
      <c r="BV203" s="195"/>
      <c r="BW203" s="195"/>
      <c r="BX203" s="195"/>
      <c r="BY203" s="195"/>
      <c r="BZ203" s="195"/>
      <c r="CA203" s="195"/>
      <c r="CB203" s="195"/>
      <c r="CC203" s="195"/>
      <c r="CD203" s="195"/>
      <c r="CE203" s="195"/>
      <c r="CF203" s="195"/>
      <c r="CG203" s="195"/>
      <c r="CH203" s="195"/>
      <c r="CI203" s="195"/>
      <c r="CJ203" s="195"/>
      <c r="CK203" s="195"/>
      <c r="CL203" s="195"/>
      <c r="CM203" s="195"/>
      <c r="CN203" s="195"/>
      <c r="CO203" s="195"/>
      <c r="CP203" s="195"/>
      <c r="CQ203" s="195"/>
      <c r="CR203" s="189"/>
    </row>
    <row r="204" spans="1:96" ht="17.25" customHeight="1" x14ac:dyDescent="0.2">
      <c r="A204" s="250"/>
      <c r="B204" s="253"/>
      <c r="C204" s="241"/>
      <c r="D204" s="241"/>
      <c r="E204" s="253"/>
      <c r="F204" s="253"/>
      <c r="G204" s="259"/>
      <c r="H204" s="197"/>
      <c r="I204" s="259"/>
      <c r="J204" s="262"/>
      <c r="K204" s="265"/>
      <c r="L204" s="268"/>
      <c r="M204" s="271"/>
      <c r="N204" s="265"/>
      <c r="O204" s="212"/>
      <c r="P204" s="212"/>
      <c r="Q204" s="215"/>
      <c r="R204" s="65"/>
      <c r="S204" s="51"/>
      <c r="T204" s="65">
        <f>VLOOKUP(U204,FORMULAS!$A$15:$B$18,2,0)</f>
        <v>0</v>
      </c>
      <c r="U204" s="66" t="s">
        <v>163</v>
      </c>
      <c r="V204" s="67">
        <f>+IF(U204='Tabla Valoración controles'!$D$4,'Tabla Valoración controles'!$F$4,IF('208-PLA-Ft-78 Mapa Gestión'!U204='Tabla Valoración controles'!$D$5,'Tabla Valoración controles'!$F$5,IF(U204=FORMULAS!$A$10,0,'Tabla Valoración controles'!$F$6)))</f>
        <v>0</v>
      </c>
      <c r="W204" s="66"/>
      <c r="X204" s="68">
        <f>+IF(W204='Tabla Valoración controles'!$D$7,'Tabla Valoración controles'!$F$7,IF(U204=FORMULAS!$A$10,0,'Tabla Valoración controles'!$F$8))</f>
        <v>0</v>
      </c>
      <c r="Y204" s="66"/>
      <c r="Z204" s="67">
        <f>+IF(Y204='Tabla Valoración controles'!$D$9,'Tabla Valoración controles'!$F$9,IF(U204=FORMULAS!$A$10,0,'Tabla Valoración controles'!$F$10))</f>
        <v>0</v>
      </c>
      <c r="AA204" s="66"/>
      <c r="AB204" s="67">
        <f>+IF(AA204='Tabla Valoración controles'!$D$9,'Tabla Valoración controles'!$F$9,IF(W204=FORMULAS!$A$10,0,'Tabla Valoración controles'!$F$10))</f>
        <v>0</v>
      </c>
      <c r="AC204" s="66"/>
      <c r="AD204" s="67">
        <f>+IF(AC204='Tabla Valoración controles'!$D$13,'Tabla Valoración controles'!$F$13,'Tabla Valoración controles'!$F$14)</f>
        <v>0</v>
      </c>
      <c r="AE204" s="123"/>
      <c r="AF204" s="69"/>
      <c r="AG204" s="68"/>
      <c r="AH204" s="69"/>
      <c r="AI204" s="68"/>
      <c r="AJ204" s="70"/>
      <c r="AK204" s="66"/>
      <c r="AL204" s="71"/>
      <c r="AM204" s="74"/>
      <c r="AN204" s="72"/>
      <c r="AO204" s="72"/>
      <c r="AP204" s="72"/>
      <c r="AQ204" s="72"/>
      <c r="AR204" s="72"/>
      <c r="AS204" s="72"/>
      <c r="AT204" s="72"/>
      <c r="AU204" s="72"/>
      <c r="AV204" s="72"/>
      <c r="AW204" s="72"/>
      <c r="AX204" s="72"/>
      <c r="AY204" s="72"/>
      <c r="AZ204" s="72"/>
      <c r="BA204" s="72"/>
      <c r="BB204" s="72"/>
      <c r="BC204" s="121">
        <f t="shared" si="146"/>
        <v>0</v>
      </c>
      <c r="BD204" s="121">
        <f t="shared" si="202"/>
        <v>0</v>
      </c>
      <c r="BE204" s="121">
        <f t="shared" si="145"/>
        <v>0.36</v>
      </c>
      <c r="BF204" s="220"/>
      <c r="BG204" s="220"/>
      <c r="BH204" s="220"/>
      <c r="BI204" s="220"/>
      <c r="BJ204" s="227"/>
      <c r="BK204" s="244"/>
      <c r="BL204" s="195"/>
      <c r="BM204" s="205"/>
      <c r="BN204" s="205"/>
      <c r="BO204" s="204"/>
      <c r="BP204" s="204"/>
      <c r="BQ204" s="205"/>
      <c r="BR204" s="205"/>
      <c r="BS204" s="195"/>
      <c r="BT204" s="195"/>
      <c r="BU204" s="195"/>
      <c r="BV204" s="195"/>
      <c r="BW204" s="195"/>
      <c r="BX204" s="195"/>
      <c r="BY204" s="195"/>
      <c r="BZ204" s="195"/>
      <c r="CA204" s="195"/>
      <c r="CB204" s="195"/>
      <c r="CC204" s="195"/>
      <c r="CD204" s="195"/>
      <c r="CE204" s="195"/>
      <c r="CF204" s="195"/>
      <c r="CG204" s="195"/>
      <c r="CH204" s="195"/>
      <c r="CI204" s="195"/>
      <c r="CJ204" s="195"/>
      <c r="CK204" s="195"/>
      <c r="CL204" s="195"/>
      <c r="CM204" s="195"/>
      <c r="CN204" s="195"/>
      <c r="CO204" s="195"/>
      <c r="CP204" s="195"/>
      <c r="CQ204" s="195"/>
      <c r="CR204" s="189"/>
    </row>
    <row r="205" spans="1:96" ht="17.25" customHeight="1" x14ac:dyDescent="0.2">
      <c r="A205" s="250"/>
      <c r="B205" s="253"/>
      <c r="C205" s="241"/>
      <c r="D205" s="241"/>
      <c r="E205" s="253"/>
      <c r="F205" s="253"/>
      <c r="G205" s="259"/>
      <c r="H205" s="197"/>
      <c r="I205" s="259"/>
      <c r="J205" s="262"/>
      <c r="K205" s="265"/>
      <c r="L205" s="268"/>
      <c r="M205" s="271"/>
      <c r="N205" s="265"/>
      <c r="O205" s="212"/>
      <c r="P205" s="212"/>
      <c r="Q205" s="215"/>
      <c r="R205" s="65"/>
      <c r="S205" s="51"/>
      <c r="T205" s="65">
        <f>VLOOKUP(U205,FORMULAS!$A$15:$B$18,2,0)</f>
        <v>0</v>
      </c>
      <c r="U205" s="66" t="s">
        <v>163</v>
      </c>
      <c r="V205" s="67">
        <f>+IF(U205='Tabla Valoración controles'!$D$4,'Tabla Valoración controles'!$F$4,IF('208-PLA-Ft-78 Mapa Gestión'!U205='Tabla Valoración controles'!$D$5,'Tabla Valoración controles'!$F$5,IF(U205=FORMULAS!$A$10,0,'Tabla Valoración controles'!$F$6)))</f>
        <v>0</v>
      </c>
      <c r="W205" s="66"/>
      <c r="X205" s="68">
        <f>+IF(W205='Tabla Valoración controles'!$D$7,'Tabla Valoración controles'!$F$7,IF(U205=FORMULAS!$A$10,0,'Tabla Valoración controles'!$F$8))</f>
        <v>0</v>
      </c>
      <c r="Y205" s="66"/>
      <c r="Z205" s="67">
        <f>+IF(Y205='Tabla Valoración controles'!$D$9,'Tabla Valoración controles'!$F$9,IF(U205=FORMULAS!$A$10,0,'Tabla Valoración controles'!$F$10))</f>
        <v>0</v>
      </c>
      <c r="AA205" s="66"/>
      <c r="AB205" s="67">
        <f>+IF(AA205='Tabla Valoración controles'!$D$9,'Tabla Valoración controles'!$F$9,IF(W205=FORMULAS!$A$10,0,'Tabla Valoración controles'!$F$10))</f>
        <v>0</v>
      </c>
      <c r="AC205" s="66"/>
      <c r="AD205" s="67">
        <f>+IF(AC205='Tabla Valoración controles'!$D$13,'Tabla Valoración controles'!$F$13,'Tabla Valoración controles'!$F$14)</f>
        <v>0</v>
      </c>
      <c r="AE205" s="123"/>
      <c r="AF205" s="69"/>
      <c r="AG205" s="68"/>
      <c r="AH205" s="69"/>
      <c r="AI205" s="68"/>
      <c r="AJ205" s="70"/>
      <c r="AK205" s="66"/>
      <c r="AL205" s="71"/>
      <c r="AM205" s="74"/>
      <c r="AN205" s="72"/>
      <c r="AO205" s="72"/>
      <c r="AP205" s="72"/>
      <c r="AQ205" s="72"/>
      <c r="AR205" s="72"/>
      <c r="AS205" s="72"/>
      <c r="AT205" s="72"/>
      <c r="AU205" s="72"/>
      <c r="AV205" s="72"/>
      <c r="AW205" s="72"/>
      <c r="AX205" s="72"/>
      <c r="AY205" s="72"/>
      <c r="AZ205" s="72"/>
      <c r="BA205" s="72"/>
      <c r="BB205" s="72"/>
      <c r="BC205" s="121">
        <f t="shared" si="146"/>
        <v>0</v>
      </c>
      <c r="BD205" s="121">
        <f t="shared" si="202"/>
        <v>0</v>
      </c>
      <c r="BE205" s="121">
        <f t="shared" si="145"/>
        <v>0.36</v>
      </c>
      <c r="BF205" s="220"/>
      <c r="BG205" s="220"/>
      <c r="BH205" s="220"/>
      <c r="BI205" s="220"/>
      <c r="BJ205" s="227"/>
      <c r="BK205" s="244"/>
      <c r="BL205" s="195"/>
      <c r="BM205" s="205"/>
      <c r="BN205" s="205"/>
      <c r="BO205" s="204"/>
      <c r="BP205" s="204"/>
      <c r="BQ205" s="205"/>
      <c r="BR205" s="205"/>
      <c r="BS205" s="195"/>
      <c r="BT205" s="195"/>
      <c r="BU205" s="195"/>
      <c r="BV205" s="195"/>
      <c r="BW205" s="195"/>
      <c r="BX205" s="195"/>
      <c r="BY205" s="195"/>
      <c r="BZ205" s="195"/>
      <c r="CA205" s="195"/>
      <c r="CB205" s="195"/>
      <c r="CC205" s="195"/>
      <c r="CD205" s="195"/>
      <c r="CE205" s="195"/>
      <c r="CF205" s="195"/>
      <c r="CG205" s="195"/>
      <c r="CH205" s="195"/>
      <c r="CI205" s="195"/>
      <c r="CJ205" s="195"/>
      <c r="CK205" s="195"/>
      <c r="CL205" s="195"/>
      <c r="CM205" s="195"/>
      <c r="CN205" s="195"/>
      <c r="CO205" s="195"/>
      <c r="CP205" s="195"/>
      <c r="CQ205" s="195"/>
      <c r="CR205" s="189"/>
    </row>
    <row r="206" spans="1:96" ht="17.25" customHeight="1" x14ac:dyDescent="0.2">
      <c r="A206" s="251"/>
      <c r="B206" s="254"/>
      <c r="C206" s="242"/>
      <c r="D206" s="242"/>
      <c r="E206" s="254"/>
      <c r="F206" s="254"/>
      <c r="G206" s="260"/>
      <c r="H206" s="198"/>
      <c r="I206" s="260"/>
      <c r="J206" s="263"/>
      <c r="K206" s="266"/>
      <c r="L206" s="269"/>
      <c r="M206" s="272"/>
      <c r="N206" s="266"/>
      <c r="O206" s="213"/>
      <c r="P206" s="213"/>
      <c r="Q206" s="216"/>
      <c r="R206" s="65"/>
      <c r="S206" s="51"/>
      <c r="T206" s="65">
        <f>VLOOKUP(U206,FORMULAS!$A$15:$B$18,2,0)</f>
        <v>0</v>
      </c>
      <c r="U206" s="66" t="s">
        <v>163</v>
      </c>
      <c r="V206" s="67">
        <f>+IF(U206='Tabla Valoración controles'!$D$4,'Tabla Valoración controles'!$F$4,IF('208-PLA-Ft-78 Mapa Gestión'!U206='Tabla Valoración controles'!$D$5,'Tabla Valoración controles'!$F$5,IF(U206=FORMULAS!$A$10,0,'Tabla Valoración controles'!$F$6)))</f>
        <v>0</v>
      </c>
      <c r="W206" s="66"/>
      <c r="X206" s="68">
        <f>+IF(W206='Tabla Valoración controles'!$D$7,'Tabla Valoración controles'!$F$7,IF(U206=FORMULAS!$A$10,0,'Tabla Valoración controles'!$F$8))</f>
        <v>0</v>
      </c>
      <c r="Y206" s="66"/>
      <c r="Z206" s="67">
        <f>+IF(Y206='Tabla Valoración controles'!$D$9,'Tabla Valoración controles'!$F$9,IF(U206=FORMULAS!$A$10,0,'Tabla Valoración controles'!$F$10))</f>
        <v>0</v>
      </c>
      <c r="AA206" s="66"/>
      <c r="AB206" s="67">
        <f>+IF(AA206='Tabla Valoración controles'!$D$9,'Tabla Valoración controles'!$F$9,IF(W206=FORMULAS!$A$10,0,'Tabla Valoración controles'!$F$10))</f>
        <v>0</v>
      </c>
      <c r="AC206" s="66"/>
      <c r="AD206" s="67">
        <f>+IF(AC206='Tabla Valoración controles'!$D$13,'Tabla Valoración controles'!$F$13,'Tabla Valoración controles'!$F$14)</f>
        <v>0</v>
      </c>
      <c r="AE206" s="123"/>
      <c r="AF206" s="69"/>
      <c r="AG206" s="68"/>
      <c r="AH206" s="69"/>
      <c r="AI206" s="68"/>
      <c r="AJ206" s="70"/>
      <c r="AK206" s="66"/>
      <c r="AL206" s="71"/>
      <c r="AM206" s="74"/>
      <c r="AN206" s="72"/>
      <c r="AO206" s="72"/>
      <c r="AP206" s="72"/>
      <c r="AQ206" s="72"/>
      <c r="AR206" s="72"/>
      <c r="AS206" s="72"/>
      <c r="AT206" s="72"/>
      <c r="AU206" s="72"/>
      <c r="AV206" s="72"/>
      <c r="AW206" s="72"/>
      <c r="AX206" s="72"/>
      <c r="AY206" s="72"/>
      <c r="AZ206" s="72"/>
      <c r="BA206" s="72"/>
      <c r="BB206" s="72"/>
      <c r="BC206" s="121">
        <f t="shared" si="146"/>
        <v>0</v>
      </c>
      <c r="BD206" s="121">
        <f t="shared" si="202"/>
        <v>0</v>
      </c>
      <c r="BE206" s="121">
        <f t="shared" si="145"/>
        <v>0.36</v>
      </c>
      <c r="BF206" s="220"/>
      <c r="BG206" s="220"/>
      <c r="BH206" s="220"/>
      <c r="BI206" s="220"/>
      <c r="BJ206" s="227"/>
      <c r="BK206" s="245"/>
      <c r="BL206" s="202"/>
      <c r="BM206" s="205"/>
      <c r="BN206" s="205"/>
      <c r="BO206" s="204"/>
      <c r="BP206" s="204"/>
      <c r="BQ206" s="205"/>
      <c r="BR206" s="205"/>
      <c r="BS206" s="202"/>
      <c r="BT206" s="202"/>
      <c r="BU206" s="202"/>
      <c r="BV206" s="202"/>
      <c r="BW206" s="202"/>
      <c r="BX206" s="202"/>
      <c r="BY206" s="202"/>
      <c r="BZ206" s="202"/>
      <c r="CA206" s="202"/>
      <c r="CB206" s="202"/>
      <c r="CC206" s="202"/>
      <c r="CD206" s="202"/>
      <c r="CE206" s="202"/>
      <c r="CF206" s="202"/>
      <c r="CG206" s="202"/>
      <c r="CH206" s="202"/>
      <c r="CI206" s="202"/>
      <c r="CJ206" s="202"/>
      <c r="CK206" s="202"/>
      <c r="CL206" s="202"/>
      <c r="CM206" s="202"/>
      <c r="CN206" s="202"/>
      <c r="CO206" s="202"/>
      <c r="CP206" s="202"/>
      <c r="CQ206" s="202"/>
      <c r="CR206" s="190"/>
    </row>
    <row r="207" spans="1:96" ht="65.25" x14ac:dyDescent="0.2">
      <c r="A207" s="249">
        <v>34</v>
      </c>
      <c r="B207" s="252" t="s">
        <v>185</v>
      </c>
      <c r="C207" s="240" t="str">
        <f t="shared" ref="C207" si="203">VLOOKUP(B207,$CW$511:$CX$533,2,0)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07" s="240" t="str">
        <f>VLOOKUP(B207,FORMULAS!$A$30:$C$52,3,0)</f>
        <v>Director de Mejoramiento de Vivienda</v>
      </c>
      <c r="E207" s="252" t="s">
        <v>114</v>
      </c>
      <c r="F207" s="276" t="s">
        <v>452</v>
      </c>
      <c r="G207" s="276" t="s">
        <v>453</v>
      </c>
      <c r="H207" s="255" t="s">
        <v>454</v>
      </c>
      <c r="I207" s="258" t="s">
        <v>279</v>
      </c>
      <c r="J207" s="261">
        <v>600</v>
      </c>
      <c r="K207" s="264" t="str">
        <f>+IF(L207=FORMULAS!$N$2,FORMULAS!$O$2,IF('208-PLA-Ft-78 Mapa Gestión'!L207:L212=FORMULAS!$N$3,FORMULAS!$O$3,IF('208-PLA-Ft-78 Mapa Gestión'!L207:L212=FORMULAS!$N$4,FORMULAS!$O$4,IF('208-PLA-Ft-78 Mapa Gestión'!L207:L212=FORMULAS!$N$5,FORMULAS!$O$5,IF('208-PLA-Ft-78 Mapa Gestión'!L207:L212=FORMULAS!$N$6,FORMULAS!$O$6)))))</f>
        <v>Alta</v>
      </c>
      <c r="L207" s="267">
        <f>+IF(J207&lt;=FORMULAS!$M$2,FORMULAS!$N$2,IF('208-PLA-Ft-78 Mapa Gestión'!J207&lt;=FORMULAS!$M$3,FORMULAS!$N$3,IF('208-PLA-Ft-78 Mapa Gestión'!J207&lt;=FORMULAS!$M$4,FORMULAS!$N$4,IF('208-PLA-Ft-78 Mapa Gestión'!J207&lt;=FORMULAS!$M$5,FORMULAS!$N$5,FORMULAS!$N$6))))</f>
        <v>0.8</v>
      </c>
      <c r="M207" s="270" t="s">
        <v>136</v>
      </c>
      <c r="N207" s="264" t="str">
        <f>+IF(M207=FORMULAS!$H$2,FORMULAS!$I$2,IF('208-PLA-Ft-78 Mapa Gestión'!M207:M212=FORMULAS!$H$3,FORMULAS!$I$3,IF('208-PLA-Ft-78 Mapa Gestión'!M207:M212=FORMULAS!$H$4,FORMULAS!$I$4,IF('208-PLA-Ft-78 Mapa Gestión'!M207:M212=FORMULAS!$H$5,FORMULAS!$I$5,IF('208-PLA-Ft-78 Mapa Gestión'!M207:M212=FORMULAS!$H$6,FORMULAS!$I$6,IF('208-PLA-Ft-78 Mapa Gestión'!M207:M212=FORMULAS!$H$7,FORMULAS!$I$7,IF('208-PLA-Ft-78 Mapa Gestión'!M207:M212=FORMULAS!$H$8,FORMULAS!$I$8,IF('208-PLA-Ft-78 Mapa Gestión'!M207:M212=FORMULAS!$H$9,FORMULAS!$I$9,IF('208-PLA-Ft-78 Mapa Gestión'!M207:M212=FORMULAS!$H$10,FORMULAS!$I$10,IF('208-PLA-Ft-78 Mapa Gestión'!M207:M212=FORMULAS!$H$11,FORMULAS!$I$11))))))))))</f>
        <v>Leve</v>
      </c>
      <c r="O207" s="211">
        <f>VLOOKUP(N207,FORMULAS!$I$1:$J$6,2,0)</f>
        <v>0.2</v>
      </c>
      <c r="P207" s="211" t="str">
        <f t="shared" ref="P207" si="204">CONCATENATE(N207,K207)</f>
        <v>LeveAlta</v>
      </c>
      <c r="Q207" s="214" t="str">
        <f>VLOOKUP(P207,FORMULAS!$K$17:$L$42,2,0)</f>
        <v>Moderado</v>
      </c>
      <c r="R207" s="144">
        <v>1</v>
      </c>
      <c r="S207" s="143" t="s">
        <v>455</v>
      </c>
      <c r="T207" s="65" t="str">
        <f>VLOOKUP(U207,FORMULAS!$A$15:$B$18,2,0)</f>
        <v>Probabilidad</v>
      </c>
      <c r="U207" s="66" t="s">
        <v>13</v>
      </c>
      <c r="V207" s="67">
        <f>+IF(U207='Tabla Valoración controles'!$D$4,'Tabla Valoración controles'!$F$4,IF('208-PLA-Ft-78 Mapa Gestión'!U207='Tabla Valoración controles'!$D$5,'Tabla Valoración controles'!$F$5,IF(U207=FORMULAS!$A$10,0,'Tabla Valoración controles'!$F$6)))</f>
        <v>0.25</v>
      </c>
      <c r="W207" s="66" t="s">
        <v>8</v>
      </c>
      <c r="X207" s="68">
        <f>+IF(W207='Tabla Valoración controles'!$D$7,'Tabla Valoración controles'!$F$7,IF(U207=FORMULAS!$A$10,0,'Tabla Valoración controles'!$F$8))</f>
        <v>0.15</v>
      </c>
      <c r="Y207" s="66" t="s">
        <v>18</v>
      </c>
      <c r="Z207" s="67">
        <f>+IF(Y207='Tabla Valoración controles'!$D$9,'Tabla Valoración controles'!$F$9,IF(U207=FORMULAS!$A$10,0,'Tabla Valoración controles'!$F$10))</f>
        <v>0</v>
      </c>
      <c r="AA207" s="66" t="s">
        <v>21</v>
      </c>
      <c r="AB207" s="67">
        <f>+IF(AA207='Tabla Valoración controles'!$D$9,'Tabla Valoración controles'!$F$9,IF(W207=FORMULAS!$A$10,0,'Tabla Valoración controles'!$F$10))</f>
        <v>0</v>
      </c>
      <c r="AC207" s="66" t="s">
        <v>103</v>
      </c>
      <c r="AD207" s="67">
        <f>+IF(AC207='Tabla Valoración controles'!$D$13,'Tabla Valoración controles'!$F$13,'Tabla Valoración controles'!$F$14)</f>
        <v>0</v>
      </c>
      <c r="AE207" s="123"/>
      <c r="AF207" s="69"/>
      <c r="AG207" s="68"/>
      <c r="AH207" s="69"/>
      <c r="AI207" s="68"/>
      <c r="AJ207" s="70"/>
      <c r="AK207" s="66"/>
      <c r="AL207" s="71"/>
      <c r="AM207" s="74"/>
      <c r="AN207" s="72"/>
      <c r="AO207" s="72"/>
      <c r="AP207" s="72"/>
      <c r="AQ207" s="72"/>
      <c r="AR207" s="72"/>
      <c r="AS207" s="72"/>
      <c r="AT207" s="72"/>
      <c r="AU207" s="72"/>
      <c r="AV207" s="72"/>
      <c r="AW207" s="72"/>
      <c r="AX207" s="72"/>
      <c r="AY207" s="72"/>
      <c r="AZ207" s="72"/>
      <c r="BA207" s="72"/>
      <c r="BB207" s="72"/>
      <c r="BC207" s="121">
        <f t="shared" si="146"/>
        <v>0.4</v>
      </c>
      <c r="BD207" s="121">
        <f>+IF(T207=FORMULAS!$A$8,'208-PLA-Ft-78 Mapa Gestión'!BC207*'208-PLA-Ft-78 Mapa Gestión'!L207:L212,'208-PLA-Ft-78 Mapa Gestión'!BC207*'208-PLA-Ft-78 Mapa Gestión'!O207:O212)</f>
        <v>0.32000000000000006</v>
      </c>
      <c r="BE207" s="121">
        <f>+IF(T207=FORMULAS!$A$8,'208-PLA-Ft-78 Mapa Gestión'!L207:L212-'208-PLA-Ft-78 Mapa Gestión'!BD207,0)</f>
        <v>0.48</v>
      </c>
      <c r="BF207" s="219">
        <f t="shared" ref="BF207" si="205">+BE212</f>
        <v>0.48</v>
      </c>
      <c r="BG207" s="219" t="str">
        <f>+IF(BF207&lt;=FORMULAS!$N$2,FORMULAS!$O$2,IF(BF207&lt;=FORMULAS!$N$3,FORMULAS!$O$3,IF(BF207&lt;=FORMULAS!$N$4,FORMULAS!$O$4,IF(BF207&lt;=FORMULAS!$N$5,FORMULAS!$O$5,FORMULAS!O204))))</f>
        <v>Media</v>
      </c>
      <c r="BH207" s="219" t="str">
        <f>+IF(T207=FORMULAS!$A$9,BE212,'208-PLA-Ft-78 Mapa Gestión'!N207:N212)</f>
        <v>Leve</v>
      </c>
      <c r="BI207" s="219">
        <f>+IF(T207=FORMULAS!B207,'208-PLA-Ft-78 Mapa Gestión'!BE212,'208-PLA-Ft-78 Mapa Gestión'!O207:O212)</f>
        <v>0.2</v>
      </c>
      <c r="BJ207" s="227" t="str">
        <f t="shared" ref="BJ207" si="206">CONCATENATE(BH207,BG207)</f>
        <v>LeveMedia</v>
      </c>
      <c r="BK207" s="243" t="str">
        <f>VLOOKUP(BJ207,FORMULAS!$K$17:$L$42,2,0)</f>
        <v>Moderado</v>
      </c>
      <c r="BL207" s="194" t="s">
        <v>170</v>
      </c>
      <c r="BM207" s="205" t="s">
        <v>456</v>
      </c>
      <c r="BN207" s="205" t="s">
        <v>436</v>
      </c>
      <c r="BO207" s="204">
        <v>44562</v>
      </c>
      <c r="BP207" s="204">
        <v>44926</v>
      </c>
      <c r="BQ207" s="205" t="s">
        <v>457</v>
      </c>
      <c r="BR207" s="205" t="s">
        <v>458</v>
      </c>
      <c r="BS207" s="194" t="s">
        <v>253</v>
      </c>
      <c r="BT207" s="194"/>
      <c r="BU207" s="194"/>
      <c r="BV207" s="194"/>
      <c r="BW207" s="194"/>
      <c r="BX207" s="194"/>
      <c r="BY207" s="194"/>
      <c r="BZ207" s="194"/>
      <c r="CA207" s="194"/>
      <c r="CB207" s="194"/>
      <c r="CC207" s="194"/>
      <c r="CD207" s="194"/>
      <c r="CE207" s="194"/>
      <c r="CF207" s="194"/>
      <c r="CG207" s="194"/>
      <c r="CH207" s="194"/>
      <c r="CI207" s="194"/>
      <c r="CJ207" s="194"/>
      <c r="CK207" s="194"/>
      <c r="CL207" s="194"/>
      <c r="CM207" s="194"/>
      <c r="CN207" s="194"/>
      <c r="CO207" s="194"/>
      <c r="CP207" s="194"/>
      <c r="CQ207" s="194"/>
      <c r="CR207" s="188" t="s">
        <v>459</v>
      </c>
    </row>
    <row r="208" spans="1:96" ht="17.25" customHeight="1" x14ac:dyDescent="0.2">
      <c r="A208" s="250"/>
      <c r="B208" s="253"/>
      <c r="C208" s="241"/>
      <c r="D208" s="241"/>
      <c r="E208" s="253"/>
      <c r="F208" s="277"/>
      <c r="G208" s="329"/>
      <c r="H208" s="323"/>
      <c r="I208" s="259"/>
      <c r="J208" s="262"/>
      <c r="K208" s="265"/>
      <c r="L208" s="268"/>
      <c r="M208" s="271"/>
      <c r="N208" s="265"/>
      <c r="O208" s="212"/>
      <c r="P208" s="212"/>
      <c r="Q208" s="215"/>
      <c r="R208" s="65"/>
      <c r="S208" s="51"/>
      <c r="T208" s="65">
        <f>VLOOKUP(U208,FORMULAS!$A$15:$B$18,2,0)</f>
        <v>0</v>
      </c>
      <c r="U208" s="66" t="s">
        <v>163</v>
      </c>
      <c r="V208" s="67">
        <f>+IF(U208='Tabla Valoración controles'!$D$4,'Tabla Valoración controles'!$F$4,IF('208-PLA-Ft-78 Mapa Gestión'!U208='Tabla Valoración controles'!$D$5,'Tabla Valoración controles'!$F$5,IF(U208=FORMULAS!$A$10,0,'Tabla Valoración controles'!$F$6)))</f>
        <v>0</v>
      </c>
      <c r="W208" s="66"/>
      <c r="X208" s="68">
        <f>+IF(W208='Tabla Valoración controles'!$D$7,'Tabla Valoración controles'!$F$7,IF(U208=FORMULAS!$A$10,0,'Tabla Valoración controles'!$F$8))</f>
        <v>0</v>
      </c>
      <c r="Y208" s="66"/>
      <c r="Z208" s="67">
        <f>+IF(Y208='Tabla Valoración controles'!$D$9,'Tabla Valoración controles'!$F$9,IF(U208=FORMULAS!$A$10,0,'Tabla Valoración controles'!$F$10))</f>
        <v>0</v>
      </c>
      <c r="AA208" s="66"/>
      <c r="AB208" s="67">
        <f>+IF(AA208='Tabla Valoración controles'!$D$9,'Tabla Valoración controles'!$F$9,IF(W208=FORMULAS!$A$10,0,'Tabla Valoración controles'!$F$10))</f>
        <v>0</v>
      </c>
      <c r="AC208" s="66"/>
      <c r="AD208" s="67">
        <f>+IF(AC208='Tabla Valoración controles'!$D$13,'Tabla Valoración controles'!$F$13,'Tabla Valoración controles'!$F$14)</f>
        <v>0</v>
      </c>
      <c r="AE208" s="123"/>
      <c r="AF208" s="69"/>
      <c r="AG208" s="68"/>
      <c r="AH208" s="69"/>
      <c r="AI208" s="68"/>
      <c r="AJ208" s="70"/>
      <c r="AK208" s="66"/>
      <c r="AL208" s="71"/>
      <c r="AM208" s="74"/>
      <c r="AN208" s="72"/>
      <c r="AO208" s="72"/>
      <c r="AP208" s="72"/>
      <c r="AQ208" s="72"/>
      <c r="AR208" s="72"/>
      <c r="AS208" s="72"/>
      <c r="AT208" s="72"/>
      <c r="AU208" s="72"/>
      <c r="AV208" s="72"/>
      <c r="AW208" s="72"/>
      <c r="AX208" s="72"/>
      <c r="AY208" s="72"/>
      <c r="AZ208" s="72"/>
      <c r="BA208" s="72"/>
      <c r="BB208" s="72"/>
      <c r="BC208" s="121">
        <f t="shared" si="146"/>
        <v>0</v>
      </c>
      <c r="BD208" s="121">
        <f t="shared" ref="BD208" si="207">+BC208*BE207</f>
        <v>0</v>
      </c>
      <c r="BE208" s="121">
        <f t="shared" ref="BE208" si="208">+BE207-BD208</f>
        <v>0.48</v>
      </c>
      <c r="BF208" s="220"/>
      <c r="BG208" s="220"/>
      <c r="BH208" s="220"/>
      <c r="BI208" s="220"/>
      <c r="BJ208" s="227"/>
      <c r="BK208" s="244"/>
      <c r="BL208" s="195"/>
      <c r="BM208" s="205"/>
      <c r="BN208" s="205"/>
      <c r="BO208" s="204"/>
      <c r="BP208" s="204"/>
      <c r="BQ208" s="205"/>
      <c r="BR208" s="205"/>
      <c r="BS208" s="195"/>
      <c r="BT208" s="195"/>
      <c r="BU208" s="195"/>
      <c r="BV208" s="195"/>
      <c r="BW208" s="195"/>
      <c r="BX208" s="195"/>
      <c r="BY208" s="195"/>
      <c r="BZ208" s="195"/>
      <c r="CA208" s="195"/>
      <c r="CB208" s="195"/>
      <c r="CC208" s="195"/>
      <c r="CD208" s="195"/>
      <c r="CE208" s="195"/>
      <c r="CF208" s="195"/>
      <c r="CG208" s="195"/>
      <c r="CH208" s="195"/>
      <c r="CI208" s="195"/>
      <c r="CJ208" s="195"/>
      <c r="CK208" s="195"/>
      <c r="CL208" s="195"/>
      <c r="CM208" s="195"/>
      <c r="CN208" s="195"/>
      <c r="CO208" s="195"/>
      <c r="CP208" s="195"/>
      <c r="CQ208" s="195"/>
      <c r="CR208" s="189"/>
    </row>
    <row r="209" spans="1:96" ht="17.25" customHeight="1" x14ac:dyDescent="0.2">
      <c r="A209" s="250"/>
      <c r="B209" s="253"/>
      <c r="C209" s="241"/>
      <c r="D209" s="241"/>
      <c r="E209" s="253"/>
      <c r="F209" s="277"/>
      <c r="G209" s="329"/>
      <c r="H209" s="323"/>
      <c r="I209" s="259"/>
      <c r="J209" s="262"/>
      <c r="K209" s="265"/>
      <c r="L209" s="268"/>
      <c r="M209" s="271"/>
      <c r="N209" s="265"/>
      <c r="O209" s="212"/>
      <c r="P209" s="212"/>
      <c r="Q209" s="215"/>
      <c r="R209" s="65"/>
      <c r="S209" s="51"/>
      <c r="T209" s="65">
        <f>VLOOKUP(U209,FORMULAS!$A$15:$B$18,2,0)</f>
        <v>0</v>
      </c>
      <c r="U209" s="66" t="s">
        <v>163</v>
      </c>
      <c r="V209" s="67">
        <f>+IF(U209='Tabla Valoración controles'!$D$4,'Tabla Valoración controles'!$F$4,IF('208-PLA-Ft-78 Mapa Gestión'!U209='Tabla Valoración controles'!$D$5,'Tabla Valoración controles'!$F$5,IF(U209=FORMULAS!$A$10,0,'Tabla Valoración controles'!$F$6)))</f>
        <v>0</v>
      </c>
      <c r="W209" s="66"/>
      <c r="X209" s="68">
        <f>+IF(W209='Tabla Valoración controles'!$D$7,'Tabla Valoración controles'!$F$7,IF(U209=FORMULAS!$A$10,0,'Tabla Valoración controles'!$F$8))</f>
        <v>0</v>
      </c>
      <c r="Y209" s="66"/>
      <c r="Z209" s="67">
        <f>+IF(Y209='Tabla Valoración controles'!$D$9,'Tabla Valoración controles'!$F$9,IF(U209=FORMULAS!$A$10,0,'Tabla Valoración controles'!$F$10))</f>
        <v>0</v>
      </c>
      <c r="AA209" s="66"/>
      <c r="AB209" s="67">
        <f>+IF(AA209='Tabla Valoración controles'!$D$9,'Tabla Valoración controles'!$F$9,IF(W209=FORMULAS!$A$10,0,'Tabla Valoración controles'!$F$10))</f>
        <v>0</v>
      </c>
      <c r="AC209" s="66"/>
      <c r="AD209" s="67">
        <f>+IF(AC209='Tabla Valoración controles'!$D$13,'Tabla Valoración controles'!$F$13,'Tabla Valoración controles'!$F$14)</f>
        <v>0</v>
      </c>
      <c r="AE209" s="123"/>
      <c r="AF209" s="69"/>
      <c r="AG209" s="68"/>
      <c r="AH209" s="69"/>
      <c r="AI209" s="68"/>
      <c r="AJ209" s="70"/>
      <c r="AK209" s="66"/>
      <c r="AL209" s="71"/>
      <c r="AM209" s="74"/>
      <c r="AN209" s="72"/>
      <c r="AO209" s="72"/>
      <c r="AP209" s="72"/>
      <c r="AQ209" s="72"/>
      <c r="AR209" s="72"/>
      <c r="AS209" s="72"/>
      <c r="AT209" s="72"/>
      <c r="AU209" s="72"/>
      <c r="AV209" s="72"/>
      <c r="AW209" s="72"/>
      <c r="AX209" s="72"/>
      <c r="AY209" s="72"/>
      <c r="AZ209" s="72"/>
      <c r="BA209" s="72"/>
      <c r="BB209" s="72"/>
      <c r="BC209" s="121">
        <f t="shared" si="146"/>
        <v>0</v>
      </c>
      <c r="BD209" s="121">
        <f t="shared" ref="BD209:BD212" si="209">+BD208*BC209</f>
        <v>0</v>
      </c>
      <c r="BE209" s="121">
        <f t="shared" si="145"/>
        <v>0.48</v>
      </c>
      <c r="BF209" s="220"/>
      <c r="BG209" s="220"/>
      <c r="BH209" s="220"/>
      <c r="BI209" s="220"/>
      <c r="BJ209" s="227"/>
      <c r="BK209" s="244"/>
      <c r="BL209" s="195"/>
      <c r="BM209" s="205"/>
      <c r="BN209" s="205"/>
      <c r="BO209" s="204"/>
      <c r="BP209" s="204"/>
      <c r="BQ209" s="205"/>
      <c r="BR209" s="205"/>
      <c r="BS209" s="195"/>
      <c r="BT209" s="195"/>
      <c r="BU209" s="195"/>
      <c r="BV209" s="195"/>
      <c r="BW209" s="195"/>
      <c r="BX209" s="195"/>
      <c r="BY209" s="195"/>
      <c r="BZ209" s="195"/>
      <c r="CA209" s="195"/>
      <c r="CB209" s="195"/>
      <c r="CC209" s="195"/>
      <c r="CD209" s="195"/>
      <c r="CE209" s="195"/>
      <c r="CF209" s="195"/>
      <c r="CG209" s="195"/>
      <c r="CH209" s="195"/>
      <c r="CI209" s="195"/>
      <c r="CJ209" s="195"/>
      <c r="CK209" s="195"/>
      <c r="CL209" s="195"/>
      <c r="CM209" s="195"/>
      <c r="CN209" s="195"/>
      <c r="CO209" s="195"/>
      <c r="CP209" s="195"/>
      <c r="CQ209" s="195"/>
      <c r="CR209" s="189"/>
    </row>
    <row r="210" spans="1:96" ht="17.25" customHeight="1" x14ac:dyDescent="0.2">
      <c r="A210" s="250"/>
      <c r="B210" s="253"/>
      <c r="C210" s="241"/>
      <c r="D210" s="241"/>
      <c r="E210" s="253"/>
      <c r="F210" s="277"/>
      <c r="G210" s="329"/>
      <c r="H210" s="323"/>
      <c r="I210" s="259"/>
      <c r="J210" s="262"/>
      <c r="K210" s="265"/>
      <c r="L210" s="268"/>
      <c r="M210" s="271"/>
      <c r="N210" s="265"/>
      <c r="O210" s="212"/>
      <c r="P210" s="212"/>
      <c r="Q210" s="215"/>
      <c r="R210" s="65"/>
      <c r="S210" s="51"/>
      <c r="T210" s="65">
        <f>VLOOKUP(U210,FORMULAS!$A$15:$B$18,2,0)</f>
        <v>0</v>
      </c>
      <c r="U210" s="66" t="s">
        <v>163</v>
      </c>
      <c r="V210" s="67">
        <f>+IF(U210='Tabla Valoración controles'!$D$4,'Tabla Valoración controles'!$F$4,IF('208-PLA-Ft-78 Mapa Gestión'!U210='Tabla Valoración controles'!$D$5,'Tabla Valoración controles'!$F$5,IF(U210=FORMULAS!$A$10,0,'Tabla Valoración controles'!$F$6)))</f>
        <v>0</v>
      </c>
      <c r="W210" s="66"/>
      <c r="X210" s="68">
        <f>+IF(W210='Tabla Valoración controles'!$D$7,'Tabla Valoración controles'!$F$7,IF(U210=FORMULAS!$A$10,0,'Tabla Valoración controles'!$F$8))</f>
        <v>0</v>
      </c>
      <c r="Y210" s="66"/>
      <c r="Z210" s="67">
        <f>+IF(Y210='Tabla Valoración controles'!$D$9,'Tabla Valoración controles'!$F$9,IF(U210=FORMULAS!$A$10,0,'Tabla Valoración controles'!$F$10))</f>
        <v>0</v>
      </c>
      <c r="AA210" s="66"/>
      <c r="AB210" s="67">
        <f>+IF(AA210='Tabla Valoración controles'!$D$9,'Tabla Valoración controles'!$F$9,IF(W210=FORMULAS!$A$10,0,'Tabla Valoración controles'!$F$10))</f>
        <v>0</v>
      </c>
      <c r="AC210" s="66"/>
      <c r="AD210" s="67">
        <f>+IF(AC210='Tabla Valoración controles'!$D$13,'Tabla Valoración controles'!$F$13,'Tabla Valoración controles'!$F$14)</f>
        <v>0</v>
      </c>
      <c r="AE210" s="123"/>
      <c r="AF210" s="69"/>
      <c r="AG210" s="68"/>
      <c r="AH210" s="69"/>
      <c r="AI210" s="68"/>
      <c r="AJ210" s="70"/>
      <c r="AK210" s="66"/>
      <c r="AL210" s="71"/>
      <c r="AM210" s="74"/>
      <c r="AN210" s="72"/>
      <c r="AO210" s="72"/>
      <c r="AP210" s="72"/>
      <c r="AQ210" s="72"/>
      <c r="AR210" s="72"/>
      <c r="AS210" s="72"/>
      <c r="AT210" s="72"/>
      <c r="AU210" s="72"/>
      <c r="AV210" s="72"/>
      <c r="AW210" s="72"/>
      <c r="AX210" s="72"/>
      <c r="AY210" s="72"/>
      <c r="AZ210" s="72"/>
      <c r="BA210" s="72"/>
      <c r="BB210" s="72"/>
      <c r="BC210" s="121">
        <f t="shared" si="146"/>
        <v>0</v>
      </c>
      <c r="BD210" s="121">
        <f t="shared" si="209"/>
        <v>0</v>
      </c>
      <c r="BE210" s="121">
        <f t="shared" si="145"/>
        <v>0.48</v>
      </c>
      <c r="BF210" s="220"/>
      <c r="BG210" s="220"/>
      <c r="BH210" s="220"/>
      <c r="BI210" s="220"/>
      <c r="BJ210" s="227"/>
      <c r="BK210" s="244"/>
      <c r="BL210" s="195"/>
      <c r="BM210" s="205"/>
      <c r="BN210" s="205"/>
      <c r="BO210" s="204"/>
      <c r="BP210" s="204"/>
      <c r="BQ210" s="205"/>
      <c r="BR210" s="205"/>
      <c r="BS210" s="195"/>
      <c r="BT210" s="195"/>
      <c r="BU210" s="195"/>
      <c r="BV210" s="195"/>
      <c r="BW210" s="195"/>
      <c r="BX210" s="195"/>
      <c r="BY210" s="195"/>
      <c r="BZ210" s="195"/>
      <c r="CA210" s="195"/>
      <c r="CB210" s="195"/>
      <c r="CC210" s="195"/>
      <c r="CD210" s="195"/>
      <c r="CE210" s="195"/>
      <c r="CF210" s="195"/>
      <c r="CG210" s="195"/>
      <c r="CH210" s="195"/>
      <c r="CI210" s="195"/>
      <c r="CJ210" s="195"/>
      <c r="CK210" s="195"/>
      <c r="CL210" s="195"/>
      <c r="CM210" s="195"/>
      <c r="CN210" s="195"/>
      <c r="CO210" s="195"/>
      <c r="CP210" s="195"/>
      <c r="CQ210" s="195"/>
      <c r="CR210" s="189"/>
    </row>
    <row r="211" spans="1:96" ht="17.25" customHeight="1" x14ac:dyDescent="0.2">
      <c r="A211" s="250"/>
      <c r="B211" s="253"/>
      <c r="C211" s="241"/>
      <c r="D211" s="241"/>
      <c r="E211" s="253"/>
      <c r="F211" s="277"/>
      <c r="G211" s="329"/>
      <c r="H211" s="323"/>
      <c r="I211" s="259"/>
      <c r="J211" s="262"/>
      <c r="K211" s="265"/>
      <c r="L211" s="268"/>
      <c r="M211" s="271"/>
      <c r="N211" s="265"/>
      <c r="O211" s="212"/>
      <c r="P211" s="212"/>
      <c r="Q211" s="215"/>
      <c r="R211" s="65"/>
      <c r="S211" s="51"/>
      <c r="T211" s="65">
        <f>VLOOKUP(U211,FORMULAS!$A$15:$B$18,2,0)</f>
        <v>0</v>
      </c>
      <c r="U211" s="66" t="s">
        <v>163</v>
      </c>
      <c r="V211" s="67">
        <f>+IF(U211='Tabla Valoración controles'!$D$4,'Tabla Valoración controles'!$F$4,IF('208-PLA-Ft-78 Mapa Gestión'!U211='Tabla Valoración controles'!$D$5,'Tabla Valoración controles'!$F$5,IF(U211=FORMULAS!$A$10,0,'Tabla Valoración controles'!$F$6)))</f>
        <v>0</v>
      </c>
      <c r="W211" s="66"/>
      <c r="X211" s="68">
        <f>+IF(W211='Tabla Valoración controles'!$D$7,'Tabla Valoración controles'!$F$7,IF(U211=FORMULAS!$A$10,0,'Tabla Valoración controles'!$F$8))</f>
        <v>0</v>
      </c>
      <c r="Y211" s="66"/>
      <c r="Z211" s="67">
        <f>+IF(Y211='Tabla Valoración controles'!$D$9,'Tabla Valoración controles'!$F$9,IF(U211=FORMULAS!$A$10,0,'Tabla Valoración controles'!$F$10))</f>
        <v>0</v>
      </c>
      <c r="AA211" s="66"/>
      <c r="AB211" s="67">
        <f>+IF(AA211='Tabla Valoración controles'!$D$9,'Tabla Valoración controles'!$F$9,IF(W211=FORMULAS!$A$10,0,'Tabla Valoración controles'!$F$10))</f>
        <v>0</v>
      </c>
      <c r="AC211" s="66"/>
      <c r="AD211" s="67">
        <f>+IF(AC211='Tabla Valoración controles'!$D$13,'Tabla Valoración controles'!$F$13,'Tabla Valoración controles'!$F$14)</f>
        <v>0</v>
      </c>
      <c r="AE211" s="123"/>
      <c r="AF211" s="69"/>
      <c r="AG211" s="68"/>
      <c r="AH211" s="69"/>
      <c r="AI211" s="68"/>
      <c r="AJ211" s="70"/>
      <c r="AK211" s="66"/>
      <c r="AL211" s="71"/>
      <c r="AM211" s="74"/>
      <c r="AN211" s="72"/>
      <c r="AO211" s="72"/>
      <c r="AP211" s="72"/>
      <c r="AQ211" s="72"/>
      <c r="AR211" s="72"/>
      <c r="AS211" s="72"/>
      <c r="AT211" s="72"/>
      <c r="AU211" s="72"/>
      <c r="AV211" s="72"/>
      <c r="AW211" s="72"/>
      <c r="AX211" s="72"/>
      <c r="AY211" s="72"/>
      <c r="AZ211" s="72"/>
      <c r="BA211" s="72"/>
      <c r="BB211" s="72"/>
      <c r="BC211" s="121">
        <f t="shared" si="146"/>
        <v>0</v>
      </c>
      <c r="BD211" s="121">
        <f t="shared" si="209"/>
        <v>0</v>
      </c>
      <c r="BE211" s="121">
        <f t="shared" si="145"/>
        <v>0.48</v>
      </c>
      <c r="BF211" s="220"/>
      <c r="BG211" s="220"/>
      <c r="BH211" s="220"/>
      <c r="BI211" s="220"/>
      <c r="BJ211" s="227"/>
      <c r="BK211" s="244"/>
      <c r="BL211" s="195"/>
      <c r="BM211" s="205"/>
      <c r="BN211" s="205"/>
      <c r="BO211" s="204"/>
      <c r="BP211" s="204"/>
      <c r="BQ211" s="205"/>
      <c r="BR211" s="205"/>
      <c r="BS211" s="195"/>
      <c r="BT211" s="195"/>
      <c r="BU211" s="195"/>
      <c r="BV211" s="195"/>
      <c r="BW211" s="195"/>
      <c r="BX211" s="195"/>
      <c r="BY211" s="195"/>
      <c r="BZ211" s="195"/>
      <c r="CA211" s="195"/>
      <c r="CB211" s="195"/>
      <c r="CC211" s="195"/>
      <c r="CD211" s="195"/>
      <c r="CE211" s="195"/>
      <c r="CF211" s="195"/>
      <c r="CG211" s="195"/>
      <c r="CH211" s="195"/>
      <c r="CI211" s="195"/>
      <c r="CJ211" s="195"/>
      <c r="CK211" s="195"/>
      <c r="CL211" s="195"/>
      <c r="CM211" s="195"/>
      <c r="CN211" s="195"/>
      <c r="CO211" s="195"/>
      <c r="CP211" s="195"/>
      <c r="CQ211" s="195"/>
      <c r="CR211" s="189"/>
    </row>
    <row r="212" spans="1:96" ht="17.25" customHeight="1" x14ac:dyDescent="0.2">
      <c r="A212" s="251"/>
      <c r="B212" s="254"/>
      <c r="C212" s="242"/>
      <c r="D212" s="242"/>
      <c r="E212" s="254"/>
      <c r="F212" s="278"/>
      <c r="G212" s="330"/>
      <c r="H212" s="324"/>
      <c r="I212" s="260"/>
      <c r="J212" s="263"/>
      <c r="K212" s="266"/>
      <c r="L212" s="269"/>
      <c r="M212" s="272"/>
      <c r="N212" s="266"/>
      <c r="O212" s="213"/>
      <c r="P212" s="213"/>
      <c r="Q212" s="216"/>
      <c r="R212" s="65"/>
      <c r="S212" s="51"/>
      <c r="T212" s="65">
        <f>VLOOKUP(U212,FORMULAS!$A$15:$B$18,2,0)</f>
        <v>0</v>
      </c>
      <c r="U212" s="66" t="s">
        <v>163</v>
      </c>
      <c r="V212" s="67">
        <f>+IF(U212='Tabla Valoración controles'!$D$4,'Tabla Valoración controles'!$F$4,IF('208-PLA-Ft-78 Mapa Gestión'!U212='Tabla Valoración controles'!$D$5,'Tabla Valoración controles'!$F$5,IF(U212=FORMULAS!$A$10,0,'Tabla Valoración controles'!$F$6)))</f>
        <v>0</v>
      </c>
      <c r="W212" s="66"/>
      <c r="X212" s="68">
        <f>+IF(W212='Tabla Valoración controles'!$D$7,'Tabla Valoración controles'!$F$7,IF(U212=FORMULAS!$A$10,0,'Tabla Valoración controles'!$F$8))</f>
        <v>0</v>
      </c>
      <c r="Y212" s="66"/>
      <c r="Z212" s="67">
        <f>+IF(Y212='Tabla Valoración controles'!$D$9,'Tabla Valoración controles'!$F$9,IF(U212=FORMULAS!$A$10,0,'Tabla Valoración controles'!$F$10))</f>
        <v>0</v>
      </c>
      <c r="AA212" s="66"/>
      <c r="AB212" s="67">
        <f>+IF(AA212='Tabla Valoración controles'!$D$9,'Tabla Valoración controles'!$F$9,IF(W212=FORMULAS!$A$10,0,'Tabla Valoración controles'!$F$10))</f>
        <v>0</v>
      </c>
      <c r="AC212" s="66"/>
      <c r="AD212" s="67">
        <f>+IF(AC212='Tabla Valoración controles'!$D$13,'Tabla Valoración controles'!$F$13,'Tabla Valoración controles'!$F$14)</f>
        <v>0</v>
      </c>
      <c r="AE212" s="123"/>
      <c r="AF212" s="69"/>
      <c r="AG212" s="68"/>
      <c r="AH212" s="69"/>
      <c r="AI212" s="68"/>
      <c r="AJ212" s="70"/>
      <c r="AK212" s="66"/>
      <c r="AL212" s="71"/>
      <c r="AM212" s="74"/>
      <c r="AN212" s="72"/>
      <c r="AO212" s="72"/>
      <c r="AP212" s="72"/>
      <c r="AQ212" s="72"/>
      <c r="AR212" s="72"/>
      <c r="AS212" s="72"/>
      <c r="AT212" s="72"/>
      <c r="AU212" s="72"/>
      <c r="AV212" s="72"/>
      <c r="AW212" s="72"/>
      <c r="AX212" s="72"/>
      <c r="AY212" s="72"/>
      <c r="AZ212" s="72"/>
      <c r="BA212" s="72"/>
      <c r="BB212" s="72"/>
      <c r="BC212" s="121">
        <f t="shared" si="146"/>
        <v>0</v>
      </c>
      <c r="BD212" s="121">
        <f t="shared" si="209"/>
        <v>0</v>
      </c>
      <c r="BE212" s="121">
        <f t="shared" si="145"/>
        <v>0.48</v>
      </c>
      <c r="BF212" s="220"/>
      <c r="BG212" s="220"/>
      <c r="BH212" s="220"/>
      <c r="BI212" s="220"/>
      <c r="BJ212" s="227"/>
      <c r="BK212" s="245"/>
      <c r="BL212" s="202"/>
      <c r="BM212" s="205"/>
      <c r="BN212" s="205"/>
      <c r="BO212" s="204"/>
      <c r="BP212" s="204"/>
      <c r="BQ212" s="205"/>
      <c r="BR212" s="205"/>
      <c r="BS212" s="202"/>
      <c r="BT212" s="202"/>
      <c r="BU212" s="202"/>
      <c r="BV212" s="202"/>
      <c r="BW212" s="202"/>
      <c r="BX212" s="202"/>
      <c r="BY212" s="202"/>
      <c r="BZ212" s="202"/>
      <c r="CA212" s="202"/>
      <c r="CB212" s="202"/>
      <c r="CC212" s="202"/>
      <c r="CD212" s="202"/>
      <c r="CE212" s="202"/>
      <c r="CF212" s="202"/>
      <c r="CG212" s="202"/>
      <c r="CH212" s="202"/>
      <c r="CI212" s="202"/>
      <c r="CJ212" s="202"/>
      <c r="CK212" s="202"/>
      <c r="CL212" s="202"/>
      <c r="CM212" s="202"/>
      <c r="CN212" s="202"/>
      <c r="CO212" s="202"/>
      <c r="CP212" s="202"/>
      <c r="CQ212" s="202"/>
      <c r="CR212" s="190"/>
    </row>
    <row r="213" spans="1:96" ht="65.25" x14ac:dyDescent="0.2">
      <c r="A213" s="249">
        <v>35</v>
      </c>
      <c r="B213" s="252" t="s">
        <v>185</v>
      </c>
      <c r="C213" s="240" t="str">
        <f t="shared" ref="C213" si="210">VLOOKUP(B213,$CW$511:$CX$533,2,0)</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D213" s="240" t="str">
        <f>VLOOKUP(B213,FORMULAS!$A$30:$C$52,3,0)</f>
        <v>Director de Mejoramiento de Vivienda</v>
      </c>
      <c r="E213" s="252" t="s">
        <v>115</v>
      </c>
      <c r="F213" s="276" t="s">
        <v>460</v>
      </c>
      <c r="G213" s="276" t="s">
        <v>461</v>
      </c>
      <c r="H213" s="255" t="s">
        <v>462</v>
      </c>
      <c r="I213" s="258" t="s">
        <v>279</v>
      </c>
      <c r="J213" s="261">
        <v>600</v>
      </c>
      <c r="K213" s="264" t="str">
        <f>+IF(L213=FORMULAS!$N$2,FORMULAS!$O$2,IF('208-PLA-Ft-78 Mapa Gestión'!L213:L218=FORMULAS!$N$3,FORMULAS!$O$3,IF('208-PLA-Ft-78 Mapa Gestión'!L213:L218=FORMULAS!$N$4,FORMULAS!$O$4,IF('208-PLA-Ft-78 Mapa Gestión'!L213:L218=FORMULAS!$N$5,FORMULAS!$O$5,IF('208-PLA-Ft-78 Mapa Gestión'!L213:L218=FORMULAS!$N$6,FORMULAS!$O$6)))))</f>
        <v>Alta</v>
      </c>
      <c r="L213" s="267">
        <f>+IF(J213&lt;=FORMULAS!$M$2,FORMULAS!$N$2,IF('208-PLA-Ft-78 Mapa Gestión'!J213&lt;=FORMULAS!$M$3,FORMULAS!$N$3,IF('208-PLA-Ft-78 Mapa Gestión'!J213&lt;=FORMULAS!$M$4,FORMULAS!$N$4,IF('208-PLA-Ft-78 Mapa Gestión'!J213&lt;=FORMULAS!$M$5,FORMULAS!$N$5,FORMULAS!$N$6))))</f>
        <v>0.8</v>
      </c>
      <c r="M213" s="270" t="s">
        <v>136</v>
      </c>
      <c r="N213" s="264" t="str">
        <f>+IF(M213=FORMULAS!$H$2,FORMULAS!$I$2,IF('208-PLA-Ft-78 Mapa Gestión'!M213:M218=FORMULAS!$H$3,FORMULAS!$I$3,IF('208-PLA-Ft-78 Mapa Gestión'!M213:M218=FORMULAS!$H$4,FORMULAS!$I$4,IF('208-PLA-Ft-78 Mapa Gestión'!M213:M218=FORMULAS!$H$5,FORMULAS!$I$5,IF('208-PLA-Ft-78 Mapa Gestión'!M213:M218=FORMULAS!$H$6,FORMULAS!$I$6,IF('208-PLA-Ft-78 Mapa Gestión'!M213:M218=FORMULAS!$H$7,FORMULAS!$I$7,IF('208-PLA-Ft-78 Mapa Gestión'!M213:M218=FORMULAS!$H$8,FORMULAS!$I$8,IF('208-PLA-Ft-78 Mapa Gestión'!M213:M218=FORMULAS!$H$9,FORMULAS!$I$9,IF('208-PLA-Ft-78 Mapa Gestión'!M213:M218=FORMULAS!$H$10,FORMULAS!$I$10,IF('208-PLA-Ft-78 Mapa Gestión'!M213:M218=FORMULAS!$H$11,FORMULAS!$I$11))))))))))</f>
        <v>Leve</v>
      </c>
      <c r="O213" s="211">
        <f>VLOOKUP(N213,FORMULAS!$I$1:$J$6,2,0)</f>
        <v>0.2</v>
      </c>
      <c r="P213" s="211" t="str">
        <f t="shared" ref="P213" si="211">CONCATENATE(N213,K213)</f>
        <v>LeveAlta</v>
      </c>
      <c r="Q213" s="214" t="str">
        <f>VLOOKUP(P213,FORMULAS!$K$17:$L$42,2,0)</f>
        <v>Moderado</v>
      </c>
      <c r="R213" s="144">
        <v>1</v>
      </c>
      <c r="S213" s="143" t="s">
        <v>463</v>
      </c>
      <c r="T213" s="65" t="str">
        <f>VLOOKUP(U213,FORMULAS!$A$15:$B$18,2,0)</f>
        <v>Probabilidad</v>
      </c>
      <c r="U213" s="66" t="s">
        <v>13</v>
      </c>
      <c r="V213" s="67">
        <f>+IF(U213='Tabla Valoración controles'!$D$4,'Tabla Valoración controles'!$F$4,IF('208-PLA-Ft-78 Mapa Gestión'!U213='Tabla Valoración controles'!$D$5,'Tabla Valoración controles'!$F$5,IF(U213=FORMULAS!$A$10,0,'Tabla Valoración controles'!$F$6)))</f>
        <v>0.25</v>
      </c>
      <c r="W213" s="66" t="s">
        <v>8</v>
      </c>
      <c r="X213" s="68">
        <f>+IF(W213='Tabla Valoración controles'!$D$7,'Tabla Valoración controles'!$F$7,IF(U213=FORMULAS!$A$10,0,'Tabla Valoración controles'!$F$8))</f>
        <v>0.15</v>
      </c>
      <c r="Y213" s="66" t="s">
        <v>18</v>
      </c>
      <c r="Z213" s="67">
        <f>+IF(Y213='Tabla Valoración controles'!$D$9,'Tabla Valoración controles'!$F$9,IF(U213=FORMULAS!$A$10,0,'Tabla Valoración controles'!$F$10))</f>
        <v>0</v>
      </c>
      <c r="AA213" s="66" t="s">
        <v>22</v>
      </c>
      <c r="AB213" s="67">
        <f>+IF(AA213='Tabla Valoración controles'!$D$9,'Tabla Valoración controles'!$F$9,IF(W213=FORMULAS!$A$10,0,'Tabla Valoración controles'!$F$10))</f>
        <v>0</v>
      </c>
      <c r="AC213" s="66" t="s">
        <v>102</v>
      </c>
      <c r="AD213" s="67">
        <f>+IF(AC213='Tabla Valoración controles'!$D$13,'Tabla Valoración controles'!$F$13,'Tabla Valoración controles'!$F$14)</f>
        <v>0</v>
      </c>
      <c r="AE213" s="123"/>
      <c r="AF213" s="69"/>
      <c r="AG213" s="68"/>
      <c r="AH213" s="69"/>
      <c r="AI213" s="68"/>
      <c r="AJ213" s="70"/>
      <c r="AK213" s="66"/>
      <c r="AL213" s="71"/>
      <c r="AM213" s="74"/>
      <c r="AN213" s="72"/>
      <c r="AO213" s="72"/>
      <c r="AP213" s="72"/>
      <c r="AQ213" s="72"/>
      <c r="AR213" s="72"/>
      <c r="AS213" s="72"/>
      <c r="AT213" s="72"/>
      <c r="AU213" s="72"/>
      <c r="AV213" s="72"/>
      <c r="AW213" s="72"/>
      <c r="AX213" s="72"/>
      <c r="AY213" s="72"/>
      <c r="AZ213" s="72"/>
      <c r="BA213" s="72"/>
      <c r="BB213" s="72"/>
      <c r="BC213" s="121">
        <f t="shared" si="146"/>
        <v>0.4</v>
      </c>
      <c r="BD213" s="121">
        <f>+IF(T213=FORMULAS!$A$8,'208-PLA-Ft-78 Mapa Gestión'!BC213*'208-PLA-Ft-78 Mapa Gestión'!L213:L218,'208-PLA-Ft-78 Mapa Gestión'!BC213*'208-PLA-Ft-78 Mapa Gestión'!O213:O218)</f>
        <v>0.32000000000000006</v>
      </c>
      <c r="BE213" s="121">
        <f>+IF(T213=FORMULAS!$A$8,'208-PLA-Ft-78 Mapa Gestión'!L213:L218-'208-PLA-Ft-78 Mapa Gestión'!BD213,0)</f>
        <v>0.48</v>
      </c>
      <c r="BF213" s="219">
        <f t="shared" ref="BF213" si="212">+BE218</f>
        <v>0.48</v>
      </c>
      <c r="BG213" s="219" t="str">
        <f>+IF(BF213&lt;=FORMULAS!$N$2,FORMULAS!$O$2,IF(BF213&lt;=FORMULAS!$N$3,FORMULAS!$O$3,IF(BF213&lt;=FORMULAS!$N$4,FORMULAS!$O$4,IF(BF213&lt;=FORMULAS!$N$5,FORMULAS!$O$5,FORMULAS!O210))))</f>
        <v>Media</v>
      </c>
      <c r="BH213" s="219" t="str">
        <f>+IF(T213=FORMULAS!$A$9,BE218,'208-PLA-Ft-78 Mapa Gestión'!N213:N218)</f>
        <v>Leve</v>
      </c>
      <c r="BI213" s="219">
        <f>+IF(T213=FORMULAS!B213,'208-PLA-Ft-78 Mapa Gestión'!BE218,'208-PLA-Ft-78 Mapa Gestión'!O213:O218)</f>
        <v>0.2</v>
      </c>
      <c r="BJ213" s="227" t="str">
        <f t="shared" ref="BJ213" si="213">CONCATENATE(BH213,BG213)</f>
        <v>LeveMedia</v>
      </c>
      <c r="BK213" s="243" t="str">
        <f>VLOOKUP(BJ213,FORMULAS!$K$17:$L$42,2,0)</f>
        <v>Moderado</v>
      </c>
      <c r="BL213" s="194" t="s">
        <v>170</v>
      </c>
      <c r="BM213" s="205" t="s">
        <v>464</v>
      </c>
      <c r="BN213" s="205" t="s">
        <v>436</v>
      </c>
      <c r="BO213" s="204">
        <v>44562</v>
      </c>
      <c r="BP213" s="204">
        <v>44926</v>
      </c>
      <c r="BQ213" s="205" t="s">
        <v>465</v>
      </c>
      <c r="BR213" s="205" t="s">
        <v>466</v>
      </c>
      <c r="BS213" s="194" t="s">
        <v>253</v>
      </c>
      <c r="BT213" s="194"/>
      <c r="BU213" s="194"/>
      <c r="BV213" s="194"/>
      <c r="BW213" s="194"/>
      <c r="BX213" s="194"/>
      <c r="BY213" s="194"/>
      <c r="BZ213" s="194"/>
      <c r="CA213" s="194"/>
      <c r="CB213" s="194"/>
      <c r="CC213" s="194"/>
      <c r="CD213" s="194"/>
      <c r="CE213" s="194"/>
      <c r="CF213" s="194"/>
      <c r="CG213" s="194"/>
      <c r="CH213" s="194"/>
      <c r="CI213" s="194"/>
      <c r="CJ213" s="194"/>
      <c r="CK213" s="194"/>
      <c r="CL213" s="194"/>
      <c r="CM213" s="194"/>
      <c r="CN213" s="194"/>
      <c r="CO213" s="194"/>
      <c r="CP213" s="194"/>
      <c r="CQ213" s="194"/>
      <c r="CR213" s="188" t="s">
        <v>445</v>
      </c>
    </row>
    <row r="214" spans="1:96" ht="17.25" customHeight="1" x14ac:dyDescent="0.2">
      <c r="A214" s="250"/>
      <c r="B214" s="253"/>
      <c r="C214" s="241"/>
      <c r="D214" s="241"/>
      <c r="E214" s="253"/>
      <c r="F214" s="277"/>
      <c r="G214" s="329"/>
      <c r="H214" s="323"/>
      <c r="I214" s="259"/>
      <c r="J214" s="262"/>
      <c r="K214" s="265"/>
      <c r="L214" s="268"/>
      <c r="M214" s="271"/>
      <c r="N214" s="265"/>
      <c r="O214" s="212"/>
      <c r="P214" s="212"/>
      <c r="Q214" s="215"/>
      <c r="R214" s="65"/>
      <c r="S214" s="51"/>
      <c r="T214" s="65">
        <f>VLOOKUP(U214,FORMULAS!$A$15:$B$18,2,0)</f>
        <v>0</v>
      </c>
      <c r="U214" s="66" t="s">
        <v>163</v>
      </c>
      <c r="V214" s="67">
        <f>+IF(U214='Tabla Valoración controles'!$D$4,'Tabla Valoración controles'!$F$4,IF('208-PLA-Ft-78 Mapa Gestión'!U214='Tabla Valoración controles'!$D$5,'Tabla Valoración controles'!$F$5,IF(U214=FORMULAS!$A$10,0,'Tabla Valoración controles'!$F$6)))</f>
        <v>0</v>
      </c>
      <c r="W214" s="66"/>
      <c r="X214" s="68">
        <f>+IF(W214='Tabla Valoración controles'!$D$7,'Tabla Valoración controles'!$F$7,IF(U214=FORMULAS!$A$10,0,'Tabla Valoración controles'!$F$8))</f>
        <v>0</v>
      </c>
      <c r="Y214" s="66"/>
      <c r="Z214" s="67">
        <f>+IF(Y214='Tabla Valoración controles'!$D$9,'Tabla Valoración controles'!$F$9,IF(U214=FORMULAS!$A$10,0,'Tabla Valoración controles'!$F$10))</f>
        <v>0</v>
      </c>
      <c r="AA214" s="66"/>
      <c r="AB214" s="67">
        <f>+IF(AA214='Tabla Valoración controles'!$D$9,'Tabla Valoración controles'!$F$9,IF(W214=FORMULAS!$A$10,0,'Tabla Valoración controles'!$F$10))</f>
        <v>0</v>
      </c>
      <c r="AC214" s="66"/>
      <c r="AD214" s="67">
        <f>+IF(AC214='Tabla Valoración controles'!$D$13,'Tabla Valoración controles'!$F$13,'Tabla Valoración controles'!$F$14)</f>
        <v>0</v>
      </c>
      <c r="AE214" s="123"/>
      <c r="AF214" s="69"/>
      <c r="AG214" s="68"/>
      <c r="AH214" s="69"/>
      <c r="AI214" s="68"/>
      <c r="AJ214" s="70"/>
      <c r="AK214" s="66"/>
      <c r="AL214" s="71"/>
      <c r="AM214" s="74"/>
      <c r="AN214" s="72"/>
      <c r="AO214" s="72"/>
      <c r="AP214" s="72"/>
      <c r="AQ214" s="72"/>
      <c r="AR214" s="72"/>
      <c r="AS214" s="72"/>
      <c r="AT214" s="72"/>
      <c r="AU214" s="72"/>
      <c r="AV214" s="72"/>
      <c r="AW214" s="72"/>
      <c r="AX214" s="72"/>
      <c r="AY214" s="72"/>
      <c r="AZ214" s="72"/>
      <c r="BA214" s="72"/>
      <c r="BB214" s="72"/>
      <c r="BC214" s="121">
        <f t="shared" si="146"/>
        <v>0</v>
      </c>
      <c r="BD214" s="121">
        <f t="shared" ref="BD214" si="214">+BC214*BE213</f>
        <v>0</v>
      </c>
      <c r="BE214" s="121">
        <f t="shared" ref="BE214" si="215">+BE213-BD214</f>
        <v>0.48</v>
      </c>
      <c r="BF214" s="220"/>
      <c r="BG214" s="220"/>
      <c r="BH214" s="220"/>
      <c r="BI214" s="220"/>
      <c r="BJ214" s="227"/>
      <c r="BK214" s="244"/>
      <c r="BL214" s="195"/>
      <c r="BM214" s="205"/>
      <c r="BN214" s="205"/>
      <c r="BO214" s="204"/>
      <c r="BP214" s="204"/>
      <c r="BQ214" s="205"/>
      <c r="BR214" s="205"/>
      <c r="BS214" s="195"/>
      <c r="BT214" s="195"/>
      <c r="BU214" s="195"/>
      <c r="BV214" s="195"/>
      <c r="BW214" s="195"/>
      <c r="BX214" s="195"/>
      <c r="BY214" s="195"/>
      <c r="BZ214" s="195"/>
      <c r="CA214" s="195"/>
      <c r="CB214" s="195"/>
      <c r="CC214" s="195"/>
      <c r="CD214" s="195"/>
      <c r="CE214" s="195"/>
      <c r="CF214" s="195"/>
      <c r="CG214" s="195"/>
      <c r="CH214" s="195"/>
      <c r="CI214" s="195"/>
      <c r="CJ214" s="195"/>
      <c r="CK214" s="195"/>
      <c r="CL214" s="195"/>
      <c r="CM214" s="195"/>
      <c r="CN214" s="195"/>
      <c r="CO214" s="195"/>
      <c r="CP214" s="195"/>
      <c r="CQ214" s="195"/>
      <c r="CR214" s="189"/>
    </row>
    <row r="215" spans="1:96" ht="17.25" customHeight="1" x14ac:dyDescent="0.2">
      <c r="A215" s="250"/>
      <c r="B215" s="253"/>
      <c r="C215" s="241"/>
      <c r="D215" s="241"/>
      <c r="E215" s="253"/>
      <c r="F215" s="277"/>
      <c r="G215" s="329"/>
      <c r="H215" s="323"/>
      <c r="I215" s="259"/>
      <c r="J215" s="262"/>
      <c r="K215" s="265"/>
      <c r="L215" s="268"/>
      <c r="M215" s="271"/>
      <c r="N215" s="265"/>
      <c r="O215" s="212"/>
      <c r="P215" s="212"/>
      <c r="Q215" s="215"/>
      <c r="R215" s="65"/>
      <c r="S215" s="51"/>
      <c r="T215" s="65">
        <f>VLOOKUP(U215,FORMULAS!$A$15:$B$18,2,0)</f>
        <v>0</v>
      </c>
      <c r="U215" s="66" t="s">
        <v>163</v>
      </c>
      <c r="V215" s="67">
        <f>+IF(U215='Tabla Valoración controles'!$D$4,'Tabla Valoración controles'!$F$4,IF('208-PLA-Ft-78 Mapa Gestión'!U215='Tabla Valoración controles'!$D$5,'Tabla Valoración controles'!$F$5,IF(U215=FORMULAS!$A$10,0,'Tabla Valoración controles'!$F$6)))</f>
        <v>0</v>
      </c>
      <c r="W215" s="66"/>
      <c r="X215" s="68">
        <f>+IF(W215='Tabla Valoración controles'!$D$7,'Tabla Valoración controles'!$F$7,IF(U215=FORMULAS!$A$10,0,'Tabla Valoración controles'!$F$8))</f>
        <v>0</v>
      </c>
      <c r="Y215" s="66"/>
      <c r="Z215" s="67">
        <f>+IF(Y215='Tabla Valoración controles'!$D$9,'Tabla Valoración controles'!$F$9,IF(U215=FORMULAS!$A$10,0,'Tabla Valoración controles'!$F$10))</f>
        <v>0</v>
      </c>
      <c r="AA215" s="66"/>
      <c r="AB215" s="67">
        <f>+IF(AA215='Tabla Valoración controles'!$D$9,'Tabla Valoración controles'!$F$9,IF(W215=FORMULAS!$A$10,0,'Tabla Valoración controles'!$F$10))</f>
        <v>0</v>
      </c>
      <c r="AC215" s="66"/>
      <c r="AD215" s="67">
        <f>+IF(AC215='Tabla Valoración controles'!$D$13,'Tabla Valoración controles'!$F$13,'Tabla Valoración controles'!$F$14)</f>
        <v>0</v>
      </c>
      <c r="AE215" s="123"/>
      <c r="AF215" s="69"/>
      <c r="AG215" s="68"/>
      <c r="AH215" s="69"/>
      <c r="AI215" s="68"/>
      <c r="AJ215" s="70"/>
      <c r="AK215" s="66"/>
      <c r="AL215" s="71"/>
      <c r="AM215" s="74"/>
      <c r="AN215" s="72"/>
      <c r="AO215" s="72"/>
      <c r="AP215" s="72"/>
      <c r="AQ215" s="72"/>
      <c r="AR215" s="72"/>
      <c r="AS215" s="72"/>
      <c r="AT215" s="72"/>
      <c r="AU215" s="72"/>
      <c r="AV215" s="72"/>
      <c r="AW215" s="72"/>
      <c r="AX215" s="72"/>
      <c r="AY215" s="72"/>
      <c r="AZ215" s="72"/>
      <c r="BA215" s="72"/>
      <c r="BB215" s="72"/>
      <c r="BC215" s="121">
        <f t="shared" si="146"/>
        <v>0</v>
      </c>
      <c r="BD215" s="121">
        <f t="shared" ref="BD215:BD218" si="216">+BD214*BC215</f>
        <v>0</v>
      </c>
      <c r="BE215" s="121">
        <f t="shared" si="145"/>
        <v>0.48</v>
      </c>
      <c r="BF215" s="220"/>
      <c r="BG215" s="220"/>
      <c r="BH215" s="220"/>
      <c r="BI215" s="220"/>
      <c r="BJ215" s="227"/>
      <c r="BK215" s="244"/>
      <c r="BL215" s="195"/>
      <c r="BM215" s="205"/>
      <c r="BN215" s="205"/>
      <c r="BO215" s="204"/>
      <c r="BP215" s="204"/>
      <c r="BQ215" s="205"/>
      <c r="BR215" s="205"/>
      <c r="BS215" s="195"/>
      <c r="BT215" s="195"/>
      <c r="BU215" s="195"/>
      <c r="BV215" s="195"/>
      <c r="BW215" s="195"/>
      <c r="BX215" s="195"/>
      <c r="BY215" s="195"/>
      <c r="BZ215" s="195"/>
      <c r="CA215" s="195"/>
      <c r="CB215" s="195"/>
      <c r="CC215" s="195"/>
      <c r="CD215" s="195"/>
      <c r="CE215" s="195"/>
      <c r="CF215" s="195"/>
      <c r="CG215" s="195"/>
      <c r="CH215" s="195"/>
      <c r="CI215" s="195"/>
      <c r="CJ215" s="195"/>
      <c r="CK215" s="195"/>
      <c r="CL215" s="195"/>
      <c r="CM215" s="195"/>
      <c r="CN215" s="195"/>
      <c r="CO215" s="195"/>
      <c r="CP215" s="195"/>
      <c r="CQ215" s="195"/>
      <c r="CR215" s="189"/>
    </row>
    <row r="216" spans="1:96" ht="17.25" customHeight="1" x14ac:dyDescent="0.2">
      <c r="A216" s="250"/>
      <c r="B216" s="253"/>
      <c r="C216" s="241"/>
      <c r="D216" s="241"/>
      <c r="E216" s="253"/>
      <c r="F216" s="277"/>
      <c r="G216" s="329"/>
      <c r="H216" s="323"/>
      <c r="I216" s="259"/>
      <c r="J216" s="262"/>
      <c r="K216" s="265"/>
      <c r="L216" s="268"/>
      <c r="M216" s="271"/>
      <c r="N216" s="265"/>
      <c r="O216" s="212"/>
      <c r="P216" s="212"/>
      <c r="Q216" s="215"/>
      <c r="R216" s="65"/>
      <c r="S216" s="51"/>
      <c r="T216" s="65">
        <f>VLOOKUP(U216,FORMULAS!$A$15:$B$18,2,0)</f>
        <v>0</v>
      </c>
      <c r="U216" s="66" t="s">
        <v>163</v>
      </c>
      <c r="V216" s="67">
        <f>+IF(U216='Tabla Valoración controles'!$D$4,'Tabla Valoración controles'!$F$4,IF('208-PLA-Ft-78 Mapa Gestión'!U216='Tabla Valoración controles'!$D$5,'Tabla Valoración controles'!$F$5,IF(U216=FORMULAS!$A$10,0,'Tabla Valoración controles'!$F$6)))</f>
        <v>0</v>
      </c>
      <c r="W216" s="66"/>
      <c r="X216" s="68">
        <f>+IF(W216='Tabla Valoración controles'!$D$7,'Tabla Valoración controles'!$F$7,IF(U216=FORMULAS!$A$10,0,'Tabla Valoración controles'!$F$8))</f>
        <v>0</v>
      </c>
      <c r="Y216" s="66"/>
      <c r="Z216" s="67">
        <f>+IF(Y216='Tabla Valoración controles'!$D$9,'Tabla Valoración controles'!$F$9,IF(U216=FORMULAS!$A$10,0,'Tabla Valoración controles'!$F$10))</f>
        <v>0</v>
      </c>
      <c r="AA216" s="66"/>
      <c r="AB216" s="67">
        <f>+IF(AA216='Tabla Valoración controles'!$D$9,'Tabla Valoración controles'!$F$9,IF(W216=FORMULAS!$A$10,0,'Tabla Valoración controles'!$F$10))</f>
        <v>0</v>
      </c>
      <c r="AC216" s="66"/>
      <c r="AD216" s="67">
        <f>+IF(AC216='Tabla Valoración controles'!$D$13,'Tabla Valoración controles'!$F$13,'Tabla Valoración controles'!$F$14)</f>
        <v>0</v>
      </c>
      <c r="AE216" s="123"/>
      <c r="AF216" s="69"/>
      <c r="AG216" s="68"/>
      <c r="AH216" s="69"/>
      <c r="AI216" s="68"/>
      <c r="AJ216" s="70"/>
      <c r="AK216" s="66"/>
      <c r="AL216" s="71"/>
      <c r="AM216" s="74"/>
      <c r="AN216" s="72"/>
      <c r="AO216" s="72"/>
      <c r="AP216" s="72"/>
      <c r="AQ216" s="72"/>
      <c r="AR216" s="72"/>
      <c r="AS216" s="72"/>
      <c r="AT216" s="72"/>
      <c r="AU216" s="72"/>
      <c r="AV216" s="72"/>
      <c r="AW216" s="72"/>
      <c r="AX216" s="72"/>
      <c r="AY216" s="72"/>
      <c r="AZ216" s="72"/>
      <c r="BA216" s="72"/>
      <c r="BB216" s="72"/>
      <c r="BC216" s="121">
        <f t="shared" si="146"/>
        <v>0</v>
      </c>
      <c r="BD216" s="121">
        <f t="shared" si="216"/>
        <v>0</v>
      </c>
      <c r="BE216" s="121">
        <f t="shared" si="145"/>
        <v>0.48</v>
      </c>
      <c r="BF216" s="220"/>
      <c r="BG216" s="220"/>
      <c r="BH216" s="220"/>
      <c r="BI216" s="220"/>
      <c r="BJ216" s="227"/>
      <c r="BK216" s="244"/>
      <c r="BL216" s="195"/>
      <c r="BM216" s="205"/>
      <c r="BN216" s="205"/>
      <c r="BO216" s="204"/>
      <c r="BP216" s="204"/>
      <c r="BQ216" s="205"/>
      <c r="BR216" s="205"/>
      <c r="BS216" s="195"/>
      <c r="BT216" s="195"/>
      <c r="BU216" s="195"/>
      <c r="BV216" s="195"/>
      <c r="BW216" s="195"/>
      <c r="BX216" s="195"/>
      <c r="BY216" s="195"/>
      <c r="BZ216" s="195"/>
      <c r="CA216" s="195"/>
      <c r="CB216" s="195"/>
      <c r="CC216" s="195"/>
      <c r="CD216" s="195"/>
      <c r="CE216" s="195"/>
      <c r="CF216" s="195"/>
      <c r="CG216" s="195"/>
      <c r="CH216" s="195"/>
      <c r="CI216" s="195"/>
      <c r="CJ216" s="195"/>
      <c r="CK216" s="195"/>
      <c r="CL216" s="195"/>
      <c r="CM216" s="195"/>
      <c r="CN216" s="195"/>
      <c r="CO216" s="195"/>
      <c r="CP216" s="195"/>
      <c r="CQ216" s="195"/>
      <c r="CR216" s="189"/>
    </row>
    <row r="217" spans="1:96" ht="17.25" customHeight="1" x14ac:dyDescent="0.2">
      <c r="A217" s="250"/>
      <c r="B217" s="253"/>
      <c r="C217" s="241"/>
      <c r="D217" s="241"/>
      <c r="E217" s="253"/>
      <c r="F217" s="277"/>
      <c r="G217" s="329"/>
      <c r="H217" s="323"/>
      <c r="I217" s="259"/>
      <c r="J217" s="262"/>
      <c r="K217" s="265"/>
      <c r="L217" s="268"/>
      <c r="M217" s="271"/>
      <c r="N217" s="265"/>
      <c r="O217" s="212"/>
      <c r="P217" s="212"/>
      <c r="Q217" s="215"/>
      <c r="R217" s="65"/>
      <c r="S217" s="51"/>
      <c r="T217" s="65">
        <f>VLOOKUP(U217,FORMULAS!$A$15:$B$18,2,0)</f>
        <v>0</v>
      </c>
      <c r="U217" s="66" t="s">
        <v>163</v>
      </c>
      <c r="V217" s="67">
        <f>+IF(U217='Tabla Valoración controles'!$D$4,'Tabla Valoración controles'!$F$4,IF('208-PLA-Ft-78 Mapa Gestión'!U217='Tabla Valoración controles'!$D$5,'Tabla Valoración controles'!$F$5,IF(U217=FORMULAS!$A$10,0,'Tabla Valoración controles'!$F$6)))</f>
        <v>0</v>
      </c>
      <c r="W217" s="66"/>
      <c r="X217" s="68">
        <f>+IF(W217='Tabla Valoración controles'!$D$7,'Tabla Valoración controles'!$F$7,IF(U217=FORMULAS!$A$10,0,'Tabla Valoración controles'!$F$8))</f>
        <v>0</v>
      </c>
      <c r="Y217" s="66"/>
      <c r="Z217" s="67">
        <f>+IF(Y217='Tabla Valoración controles'!$D$9,'Tabla Valoración controles'!$F$9,IF(U217=FORMULAS!$A$10,0,'Tabla Valoración controles'!$F$10))</f>
        <v>0</v>
      </c>
      <c r="AA217" s="66"/>
      <c r="AB217" s="67">
        <f>+IF(AA217='Tabla Valoración controles'!$D$9,'Tabla Valoración controles'!$F$9,IF(W217=FORMULAS!$A$10,0,'Tabla Valoración controles'!$F$10))</f>
        <v>0</v>
      </c>
      <c r="AC217" s="66"/>
      <c r="AD217" s="67">
        <f>+IF(AC217='Tabla Valoración controles'!$D$13,'Tabla Valoración controles'!$F$13,'Tabla Valoración controles'!$F$14)</f>
        <v>0</v>
      </c>
      <c r="AE217" s="123"/>
      <c r="AF217" s="69"/>
      <c r="AG217" s="68"/>
      <c r="AH217" s="69"/>
      <c r="AI217" s="68"/>
      <c r="AJ217" s="70"/>
      <c r="AK217" s="66"/>
      <c r="AL217" s="71"/>
      <c r="AM217" s="74"/>
      <c r="AN217" s="72"/>
      <c r="AO217" s="72"/>
      <c r="AP217" s="72"/>
      <c r="AQ217" s="72"/>
      <c r="AR217" s="72"/>
      <c r="AS217" s="72"/>
      <c r="AT217" s="72"/>
      <c r="AU217" s="72"/>
      <c r="AV217" s="72"/>
      <c r="AW217" s="72"/>
      <c r="AX217" s="72"/>
      <c r="AY217" s="72"/>
      <c r="AZ217" s="72"/>
      <c r="BA217" s="72"/>
      <c r="BB217" s="72"/>
      <c r="BC217" s="121">
        <f t="shared" si="146"/>
        <v>0</v>
      </c>
      <c r="BD217" s="121">
        <f t="shared" si="216"/>
        <v>0</v>
      </c>
      <c r="BE217" s="121">
        <f t="shared" si="145"/>
        <v>0.48</v>
      </c>
      <c r="BF217" s="220"/>
      <c r="BG217" s="220"/>
      <c r="BH217" s="220"/>
      <c r="BI217" s="220"/>
      <c r="BJ217" s="227"/>
      <c r="BK217" s="244"/>
      <c r="BL217" s="195"/>
      <c r="BM217" s="205"/>
      <c r="BN217" s="205"/>
      <c r="BO217" s="204"/>
      <c r="BP217" s="204"/>
      <c r="BQ217" s="205"/>
      <c r="BR217" s="205"/>
      <c r="BS217" s="195"/>
      <c r="BT217" s="195"/>
      <c r="BU217" s="195"/>
      <c r="BV217" s="195"/>
      <c r="BW217" s="195"/>
      <c r="BX217" s="195"/>
      <c r="BY217" s="195"/>
      <c r="BZ217" s="195"/>
      <c r="CA217" s="195"/>
      <c r="CB217" s="195"/>
      <c r="CC217" s="195"/>
      <c r="CD217" s="195"/>
      <c r="CE217" s="195"/>
      <c r="CF217" s="195"/>
      <c r="CG217" s="195"/>
      <c r="CH217" s="195"/>
      <c r="CI217" s="195"/>
      <c r="CJ217" s="195"/>
      <c r="CK217" s="195"/>
      <c r="CL217" s="195"/>
      <c r="CM217" s="195"/>
      <c r="CN217" s="195"/>
      <c r="CO217" s="195"/>
      <c r="CP217" s="195"/>
      <c r="CQ217" s="195"/>
      <c r="CR217" s="189"/>
    </row>
    <row r="218" spans="1:96" ht="17.25" customHeight="1" x14ac:dyDescent="0.2">
      <c r="A218" s="251"/>
      <c r="B218" s="254"/>
      <c r="C218" s="242"/>
      <c r="D218" s="242"/>
      <c r="E218" s="254"/>
      <c r="F218" s="278"/>
      <c r="G218" s="330"/>
      <c r="H218" s="324"/>
      <c r="I218" s="260"/>
      <c r="J218" s="263"/>
      <c r="K218" s="266"/>
      <c r="L218" s="269"/>
      <c r="M218" s="272"/>
      <c r="N218" s="266"/>
      <c r="O218" s="213"/>
      <c r="P218" s="213"/>
      <c r="Q218" s="216"/>
      <c r="R218" s="65"/>
      <c r="S218" s="51"/>
      <c r="T218" s="65">
        <f>VLOOKUP(U218,FORMULAS!$A$15:$B$18,2,0)</f>
        <v>0</v>
      </c>
      <c r="U218" s="66" t="s">
        <v>163</v>
      </c>
      <c r="V218" s="67">
        <f>+IF(U218='Tabla Valoración controles'!$D$4,'Tabla Valoración controles'!$F$4,IF('208-PLA-Ft-78 Mapa Gestión'!U218='Tabla Valoración controles'!$D$5,'Tabla Valoración controles'!$F$5,IF(U218=FORMULAS!$A$10,0,'Tabla Valoración controles'!$F$6)))</f>
        <v>0</v>
      </c>
      <c r="W218" s="66"/>
      <c r="X218" s="68">
        <f>+IF(W218='Tabla Valoración controles'!$D$7,'Tabla Valoración controles'!$F$7,IF(U218=FORMULAS!$A$10,0,'Tabla Valoración controles'!$F$8))</f>
        <v>0</v>
      </c>
      <c r="Y218" s="66"/>
      <c r="Z218" s="67">
        <f>+IF(Y218='Tabla Valoración controles'!$D$9,'Tabla Valoración controles'!$F$9,IF(U218=FORMULAS!$A$10,0,'Tabla Valoración controles'!$F$10))</f>
        <v>0</v>
      </c>
      <c r="AA218" s="66"/>
      <c r="AB218" s="67">
        <f>+IF(AA218='Tabla Valoración controles'!$D$9,'Tabla Valoración controles'!$F$9,IF(W218=FORMULAS!$A$10,0,'Tabla Valoración controles'!$F$10))</f>
        <v>0</v>
      </c>
      <c r="AC218" s="66"/>
      <c r="AD218" s="67">
        <f>+IF(AC218='Tabla Valoración controles'!$D$13,'Tabla Valoración controles'!$F$13,'Tabla Valoración controles'!$F$14)</f>
        <v>0</v>
      </c>
      <c r="AE218" s="123"/>
      <c r="AF218" s="69"/>
      <c r="AG218" s="68"/>
      <c r="AH218" s="69"/>
      <c r="AI218" s="68"/>
      <c r="AJ218" s="70"/>
      <c r="AK218" s="66"/>
      <c r="AL218" s="71"/>
      <c r="AM218" s="74"/>
      <c r="AN218" s="72"/>
      <c r="AO218" s="72"/>
      <c r="AP218" s="72"/>
      <c r="AQ218" s="72"/>
      <c r="AR218" s="72"/>
      <c r="AS218" s="72"/>
      <c r="AT218" s="72"/>
      <c r="AU218" s="72"/>
      <c r="AV218" s="72"/>
      <c r="AW218" s="72"/>
      <c r="AX218" s="72"/>
      <c r="AY218" s="72"/>
      <c r="AZ218" s="72"/>
      <c r="BA218" s="72"/>
      <c r="BB218" s="72"/>
      <c r="BC218" s="121">
        <f t="shared" si="146"/>
        <v>0</v>
      </c>
      <c r="BD218" s="121">
        <f t="shared" si="216"/>
        <v>0</v>
      </c>
      <c r="BE218" s="121">
        <f t="shared" si="145"/>
        <v>0.48</v>
      </c>
      <c r="BF218" s="220"/>
      <c r="BG218" s="220"/>
      <c r="BH218" s="220"/>
      <c r="BI218" s="220"/>
      <c r="BJ218" s="227"/>
      <c r="BK218" s="245"/>
      <c r="BL218" s="202"/>
      <c r="BM218" s="205"/>
      <c r="BN218" s="205"/>
      <c r="BO218" s="204"/>
      <c r="BP218" s="204"/>
      <c r="BQ218" s="205"/>
      <c r="BR218" s="205"/>
      <c r="BS218" s="202"/>
      <c r="BT218" s="202"/>
      <c r="BU218" s="202"/>
      <c r="BV218" s="202"/>
      <c r="BW218" s="202"/>
      <c r="BX218" s="202"/>
      <c r="BY218" s="202"/>
      <c r="BZ218" s="202"/>
      <c r="CA218" s="202"/>
      <c r="CB218" s="202"/>
      <c r="CC218" s="202"/>
      <c r="CD218" s="202"/>
      <c r="CE218" s="202"/>
      <c r="CF218" s="202"/>
      <c r="CG218" s="202"/>
      <c r="CH218" s="202"/>
      <c r="CI218" s="202"/>
      <c r="CJ218" s="202"/>
      <c r="CK218" s="202"/>
      <c r="CL218" s="202"/>
      <c r="CM218" s="202"/>
      <c r="CN218" s="202"/>
      <c r="CO218" s="202"/>
      <c r="CP218" s="202"/>
      <c r="CQ218" s="202"/>
      <c r="CR218" s="190"/>
    </row>
    <row r="219" spans="1:96" ht="76.5" x14ac:dyDescent="0.2">
      <c r="A219" s="249">
        <v>36</v>
      </c>
      <c r="B219" s="252" t="s">
        <v>198</v>
      </c>
      <c r="C219" s="240" t="str">
        <f t="shared" ref="C219" si="217">VLOOKUP(B219,$CW$511:$CX$533,2,0)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19" s="240" t="str">
        <f>VLOOKUP(B219,FORMULAS!$A$30:$C$52,3,0)</f>
        <v xml:space="preserve">Subdirector Administrativo </v>
      </c>
      <c r="E219" s="252" t="s">
        <v>115</v>
      </c>
      <c r="F219" s="252" t="s">
        <v>518</v>
      </c>
      <c r="G219" s="252" t="s">
        <v>519</v>
      </c>
      <c r="H219" s="252" t="s">
        <v>520</v>
      </c>
      <c r="I219" s="258" t="s">
        <v>279</v>
      </c>
      <c r="J219" s="261">
        <v>192</v>
      </c>
      <c r="K219" s="264" t="str">
        <f>+IF(L219=FORMULAS!$N$2,FORMULAS!$O$2,IF('208-PLA-Ft-78 Mapa Gestión'!L219:L224=FORMULAS!$N$3,FORMULAS!$O$3,IF('208-PLA-Ft-78 Mapa Gestión'!L219:L224=FORMULAS!$N$4,FORMULAS!$O$4,IF('208-PLA-Ft-78 Mapa Gestión'!L219:L224=FORMULAS!$N$5,FORMULAS!$O$5,IF('208-PLA-Ft-78 Mapa Gestión'!L219:L224=FORMULAS!$N$6,FORMULAS!$O$6)))))</f>
        <v>Media</v>
      </c>
      <c r="L219" s="267">
        <f>+IF(J219&lt;=FORMULAS!$M$2,FORMULAS!$N$2,IF('208-PLA-Ft-78 Mapa Gestión'!J219&lt;=FORMULAS!$M$3,FORMULAS!$N$3,IF('208-PLA-Ft-78 Mapa Gestión'!J219&lt;=FORMULAS!$M$4,FORMULAS!$N$4,IF('208-PLA-Ft-78 Mapa Gestión'!J219&lt;=FORMULAS!$M$5,FORMULAS!$N$5,FORMULAS!$N$6))))</f>
        <v>0.6</v>
      </c>
      <c r="M219" s="270" t="s">
        <v>86</v>
      </c>
      <c r="N219" s="264" t="str">
        <f>+IF(M219=FORMULAS!$H$2,FORMULAS!$I$2,IF('208-PLA-Ft-78 Mapa Gestión'!M219:M224=FORMULAS!$H$3,FORMULAS!$I$3,IF('208-PLA-Ft-78 Mapa Gestión'!M219:M224=FORMULAS!$H$4,FORMULAS!$I$4,IF('208-PLA-Ft-78 Mapa Gestión'!M219:M224=FORMULAS!$H$5,FORMULAS!$I$5,IF('208-PLA-Ft-78 Mapa Gestión'!M219:M224=FORMULAS!$H$6,FORMULAS!$I$6,IF('208-PLA-Ft-78 Mapa Gestión'!M219:M224=FORMULAS!$H$7,FORMULAS!$I$7,IF('208-PLA-Ft-78 Mapa Gestión'!M219:M224=FORMULAS!$H$8,FORMULAS!$I$8,IF('208-PLA-Ft-78 Mapa Gestión'!M219:M224=FORMULAS!$H$9,FORMULAS!$I$9,IF('208-PLA-Ft-78 Mapa Gestión'!M219:M224=FORMULAS!$H$10,FORMULAS!$I$10,IF('208-PLA-Ft-78 Mapa Gestión'!M219:M224=FORMULAS!$H$11,FORMULAS!$I$11))))))))))</f>
        <v>Menor</v>
      </c>
      <c r="O219" s="211">
        <f>VLOOKUP(N219,FORMULAS!$I$1:$J$6,2,0)</f>
        <v>0.4</v>
      </c>
      <c r="P219" s="211" t="str">
        <f t="shared" ref="P219" si="218">CONCATENATE(N219,K219)</f>
        <v>MenorMedia</v>
      </c>
      <c r="Q219" s="214" t="str">
        <f>VLOOKUP(P219,FORMULAS!$K$17:$L$42,2,0)</f>
        <v>Moderado</v>
      </c>
      <c r="R219" s="65">
        <v>1</v>
      </c>
      <c r="S219" s="51" t="s">
        <v>668</v>
      </c>
      <c r="T219" s="65" t="str">
        <f>VLOOKUP(U219,FORMULAS!$A$15:$B$18,2,0)</f>
        <v>Probabilidad</v>
      </c>
      <c r="U219" s="66" t="s">
        <v>14</v>
      </c>
      <c r="V219" s="67">
        <f>+IF(U219='Tabla Valoración controles'!$D$4,'Tabla Valoración controles'!$F$4,IF('208-PLA-Ft-78 Mapa Gestión'!U219='Tabla Valoración controles'!$D$5,'Tabla Valoración controles'!$F$5,IF(U219=FORMULAS!$A$10,0,'Tabla Valoración controles'!$F$6)))</f>
        <v>0.15</v>
      </c>
      <c r="W219" s="66" t="s">
        <v>9</v>
      </c>
      <c r="X219" s="68">
        <f>+IF(W219='Tabla Valoración controles'!$D$7,'Tabla Valoración controles'!$F$7,IF(U219=FORMULAS!$A$10,0,'Tabla Valoración controles'!$F$8))</f>
        <v>0.25</v>
      </c>
      <c r="Y219" s="66" t="s">
        <v>19</v>
      </c>
      <c r="Z219" s="67">
        <f>+IF(Y219='Tabla Valoración controles'!$D$9,'Tabla Valoración controles'!$F$9,IF(U219=FORMULAS!$A$10,0,'Tabla Valoración controles'!$F$10))</f>
        <v>0</v>
      </c>
      <c r="AA219" s="66" t="s">
        <v>22</v>
      </c>
      <c r="AB219" s="67">
        <f>+IF(AA219='Tabla Valoración controles'!$D$9,'Tabla Valoración controles'!$F$9,IF(W219=FORMULAS!$A$10,0,'Tabla Valoración controles'!$F$10))</f>
        <v>0</v>
      </c>
      <c r="AC219" s="66" t="s">
        <v>102</v>
      </c>
      <c r="AD219" s="67">
        <f>+IF(AC219='Tabla Valoración controles'!$D$13,'Tabla Valoración controles'!$F$13,'Tabla Valoración controles'!$F$14)</f>
        <v>0</v>
      </c>
      <c r="AE219" s="123"/>
      <c r="AF219" s="69"/>
      <c r="AG219" s="68"/>
      <c r="AH219" s="69"/>
      <c r="AI219" s="68"/>
      <c r="AJ219" s="70"/>
      <c r="AK219" s="66"/>
      <c r="AL219" s="71"/>
      <c r="AM219" s="74"/>
      <c r="AN219" s="72"/>
      <c r="AO219" s="72"/>
      <c r="AP219" s="72"/>
      <c r="AQ219" s="72"/>
      <c r="AR219" s="72"/>
      <c r="AS219" s="72"/>
      <c r="AT219" s="72"/>
      <c r="AU219" s="72"/>
      <c r="AV219" s="72"/>
      <c r="AW219" s="72"/>
      <c r="AX219" s="72"/>
      <c r="AY219" s="72"/>
      <c r="AZ219" s="72"/>
      <c r="BA219" s="72"/>
      <c r="BB219" s="72"/>
      <c r="BC219" s="121">
        <f t="shared" si="146"/>
        <v>0.4</v>
      </c>
      <c r="BD219" s="121">
        <f>+IF(T219=FORMULAS!$A$8,'208-PLA-Ft-78 Mapa Gestión'!BC219*'208-PLA-Ft-78 Mapa Gestión'!L219:L224,'208-PLA-Ft-78 Mapa Gestión'!BC219*'208-PLA-Ft-78 Mapa Gestión'!O219:O224)</f>
        <v>0.24</v>
      </c>
      <c r="BE219" s="121">
        <f>+IF(T219=FORMULAS!$A$8,'208-PLA-Ft-78 Mapa Gestión'!L219:L224-'208-PLA-Ft-78 Mapa Gestión'!BD219,0)</f>
        <v>0.36</v>
      </c>
      <c r="BF219" s="219">
        <f t="shared" ref="BF219" si="219">+BE224</f>
        <v>0.36</v>
      </c>
      <c r="BG219" s="219" t="str">
        <f>+IF(BF219&lt;=FORMULAS!$N$2,FORMULAS!$O$2,IF(BF219&lt;=FORMULAS!$N$3,FORMULAS!$O$3,IF(BF219&lt;=FORMULAS!$N$4,FORMULAS!$O$4,IF(BF219&lt;=FORMULAS!$N$5,FORMULAS!$O$5,FORMULAS!O216))))</f>
        <v>Baja</v>
      </c>
      <c r="BH219" s="219" t="str">
        <f>+IF(T219=FORMULAS!$A$9,BE224,'208-PLA-Ft-78 Mapa Gestión'!N219:N224)</f>
        <v>Menor</v>
      </c>
      <c r="BI219" s="219">
        <f>+IF(T219=FORMULAS!B219,'208-PLA-Ft-78 Mapa Gestión'!BE224,'208-PLA-Ft-78 Mapa Gestión'!O219:O224)</f>
        <v>0.4</v>
      </c>
      <c r="BJ219" s="227" t="str">
        <f t="shared" ref="BJ219" si="220">CONCATENATE(BH219,BG219)</f>
        <v>MenorBaja</v>
      </c>
      <c r="BK219" s="243" t="str">
        <f>VLOOKUP(BJ219,FORMULAS!$K$17:$L$42,2,0)</f>
        <v>Moderado</v>
      </c>
      <c r="BL219" s="194" t="s">
        <v>170</v>
      </c>
      <c r="BM219" s="134" t="s">
        <v>521</v>
      </c>
      <c r="BN219" s="134" t="s">
        <v>515</v>
      </c>
      <c r="BO219" s="146">
        <v>44562</v>
      </c>
      <c r="BP219" s="146">
        <v>44712</v>
      </c>
      <c r="BQ219" s="134" t="s">
        <v>522</v>
      </c>
      <c r="BR219" s="134" t="s">
        <v>523</v>
      </c>
      <c r="BS219" s="136" t="s">
        <v>253</v>
      </c>
      <c r="BT219" s="194"/>
      <c r="BU219" s="194"/>
      <c r="BV219" s="194"/>
      <c r="BW219" s="194"/>
      <c r="BX219" s="194"/>
      <c r="BY219" s="194"/>
      <c r="BZ219" s="194"/>
      <c r="CA219" s="194"/>
      <c r="CB219" s="194"/>
      <c r="CC219" s="194"/>
      <c r="CD219" s="194"/>
      <c r="CE219" s="194"/>
      <c r="CF219" s="194"/>
      <c r="CG219" s="194"/>
      <c r="CH219" s="194"/>
      <c r="CI219" s="194"/>
      <c r="CJ219" s="194"/>
      <c r="CK219" s="194"/>
      <c r="CL219" s="194"/>
      <c r="CM219" s="194"/>
      <c r="CN219" s="194"/>
      <c r="CO219" s="194"/>
      <c r="CP219" s="194"/>
      <c r="CQ219" s="194"/>
      <c r="CR219" s="194"/>
    </row>
    <row r="220" spans="1:96" ht="76.5" x14ac:dyDescent="0.2">
      <c r="A220" s="250"/>
      <c r="B220" s="253"/>
      <c r="C220" s="241"/>
      <c r="D220" s="241"/>
      <c r="E220" s="253"/>
      <c r="F220" s="253"/>
      <c r="G220" s="253"/>
      <c r="H220" s="253"/>
      <c r="I220" s="259"/>
      <c r="J220" s="262"/>
      <c r="K220" s="265"/>
      <c r="L220" s="268"/>
      <c r="M220" s="271"/>
      <c r="N220" s="265"/>
      <c r="O220" s="212"/>
      <c r="P220" s="212"/>
      <c r="Q220" s="215"/>
      <c r="R220" s="65"/>
      <c r="S220" s="51"/>
      <c r="T220" s="65">
        <f>VLOOKUP(U220,FORMULAS!$A$15:$B$18,2,0)</f>
        <v>0</v>
      </c>
      <c r="U220" s="66" t="s">
        <v>163</v>
      </c>
      <c r="V220" s="67">
        <f>+IF(U220='Tabla Valoración controles'!$D$4,'Tabla Valoración controles'!$F$4,IF('208-PLA-Ft-78 Mapa Gestión'!U220='Tabla Valoración controles'!$D$5,'Tabla Valoración controles'!$F$5,IF(U220=FORMULAS!$A$10,0,'Tabla Valoración controles'!$F$6)))</f>
        <v>0</v>
      </c>
      <c r="W220" s="66"/>
      <c r="X220" s="68">
        <f>+IF(W220='Tabla Valoración controles'!$D$7,'Tabla Valoración controles'!$F$7,IF(U220=FORMULAS!$A$10,0,'Tabla Valoración controles'!$F$8))</f>
        <v>0</v>
      </c>
      <c r="Y220" s="66"/>
      <c r="Z220" s="67">
        <f>+IF(Y220='Tabla Valoración controles'!$D$9,'Tabla Valoración controles'!$F$9,IF(U220=FORMULAS!$A$10,0,'Tabla Valoración controles'!$F$10))</f>
        <v>0</v>
      </c>
      <c r="AA220" s="66"/>
      <c r="AB220" s="67">
        <f>+IF(AA220='Tabla Valoración controles'!$D$9,'Tabla Valoración controles'!$F$9,IF(W220=FORMULAS!$A$10,0,'Tabla Valoración controles'!$F$10))</f>
        <v>0</v>
      </c>
      <c r="AC220" s="66"/>
      <c r="AD220" s="67">
        <f>+IF(AC220='Tabla Valoración controles'!$D$13,'Tabla Valoración controles'!$F$13,'Tabla Valoración controles'!$F$14)</f>
        <v>0</v>
      </c>
      <c r="AE220" s="123"/>
      <c r="AF220" s="69"/>
      <c r="AG220" s="68"/>
      <c r="AH220" s="69"/>
      <c r="AI220" s="68"/>
      <c r="AJ220" s="70"/>
      <c r="AK220" s="66"/>
      <c r="AL220" s="71"/>
      <c r="AM220" s="74"/>
      <c r="AN220" s="72"/>
      <c r="AO220" s="72"/>
      <c r="AP220" s="72"/>
      <c r="AQ220" s="72"/>
      <c r="AR220" s="72"/>
      <c r="AS220" s="72"/>
      <c r="AT220" s="72"/>
      <c r="AU220" s="72"/>
      <c r="AV220" s="72"/>
      <c r="AW220" s="72"/>
      <c r="AX220" s="72"/>
      <c r="AY220" s="72"/>
      <c r="AZ220" s="72"/>
      <c r="BA220" s="72"/>
      <c r="BB220" s="72"/>
      <c r="BC220" s="121">
        <f t="shared" si="146"/>
        <v>0</v>
      </c>
      <c r="BD220" s="121">
        <f t="shared" ref="BD220" si="221">+BC220*BE219</f>
        <v>0</v>
      </c>
      <c r="BE220" s="121">
        <f t="shared" ref="BE220:BE224" si="222">+BE219-BD220</f>
        <v>0.36</v>
      </c>
      <c r="BF220" s="220"/>
      <c r="BG220" s="220"/>
      <c r="BH220" s="220"/>
      <c r="BI220" s="220"/>
      <c r="BJ220" s="227"/>
      <c r="BK220" s="244"/>
      <c r="BL220" s="195"/>
      <c r="BM220" s="134" t="s">
        <v>524</v>
      </c>
      <c r="BN220" s="134" t="s">
        <v>515</v>
      </c>
      <c r="BO220" s="146">
        <v>44652</v>
      </c>
      <c r="BP220" s="146">
        <v>44926</v>
      </c>
      <c r="BQ220" s="134" t="s">
        <v>669</v>
      </c>
      <c r="BR220" s="134" t="s">
        <v>525</v>
      </c>
      <c r="BS220" s="136" t="s">
        <v>253</v>
      </c>
      <c r="BT220" s="195"/>
      <c r="BU220" s="195"/>
      <c r="BV220" s="195"/>
      <c r="BW220" s="195"/>
      <c r="BX220" s="195"/>
      <c r="BY220" s="195"/>
      <c r="BZ220" s="195"/>
      <c r="CA220" s="195"/>
      <c r="CB220" s="195"/>
      <c r="CC220" s="195"/>
      <c r="CD220" s="195"/>
      <c r="CE220" s="195"/>
      <c r="CF220" s="195"/>
      <c r="CG220" s="195"/>
      <c r="CH220" s="195"/>
      <c r="CI220" s="195"/>
      <c r="CJ220" s="195"/>
      <c r="CK220" s="195"/>
      <c r="CL220" s="195"/>
      <c r="CM220" s="195"/>
      <c r="CN220" s="195"/>
      <c r="CO220" s="195"/>
      <c r="CP220" s="195"/>
      <c r="CQ220" s="195"/>
      <c r="CR220" s="195"/>
    </row>
    <row r="221" spans="1:96" ht="17.25" customHeight="1" x14ac:dyDescent="0.2">
      <c r="A221" s="250"/>
      <c r="B221" s="253"/>
      <c r="C221" s="241"/>
      <c r="D221" s="241"/>
      <c r="E221" s="253"/>
      <c r="F221" s="253"/>
      <c r="G221" s="253"/>
      <c r="H221" s="253"/>
      <c r="I221" s="259"/>
      <c r="J221" s="262"/>
      <c r="K221" s="265"/>
      <c r="L221" s="268"/>
      <c r="M221" s="271"/>
      <c r="N221" s="265"/>
      <c r="O221" s="212"/>
      <c r="P221" s="212"/>
      <c r="Q221" s="215"/>
      <c r="R221" s="65"/>
      <c r="S221" s="51"/>
      <c r="T221" s="65">
        <f>VLOOKUP(U221,FORMULAS!$A$15:$B$18,2,0)</f>
        <v>0</v>
      </c>
      <c r="U221" s="66" t="s">
        <v>163</v>
      </c>
      <c r="V221" s="67">
        <f>+IF(U221='Tabla Valoración controles'!$D$4,'Tabla Valoración controles'!$F$4,IF('208-PLA-Ft-78 Mapa Gestión'!U221='Tabla Valoración controles'!$D$5,'Tabla Valoración controles'!$F$5,IF(U221=FORMULAS!$A$10,0,'Tabla Valoración controles'!$F$6)))</f>
        <v>0</v>
      </c>
      <c r="W221" s="66"/>
      <c r="X221" s="68">
        <f>+IF(W221='Tabla Valoración controles'!$D$7,'Tabla Valoración controles'!$F$7,IF(U221=FORMULAS!$A$10,0,'Tabla Valoración controles'!$F$8))</f>
        <v>0</v>
      </c>
      <c r="Y221" s="66"/>
      <c r="Z221" s="67">
        <f>+IF(Y221='Tabla Valoración controles'!$D$9,'Tabla Valoración controles'!$F$9,IF(U221=FORMULAS!$A$10,0,'Tabla Valoración controles'!$F$10))</f>
        <v>0</v>
      </c>
      <c r="AA221" s="66"/>
      <c r="AB221" s="67">
        <f>+IF(AA221='Tabla Valoración controles'!$D$9,'Tabla Valoración controles'!$F$9,IF(W221=FORMULAS!$A$10,0,'Tabla Valoración controles'!$F$10))</f>
        <v>0</v>
      </c>
      <c r="AC221" s="66"/>
      <c r="AD221" s="67">
        <f>+IF(AC221='Tabla Valoración controles'!$D$13,'Tabla Valoración controles'!$F$13,'Tabla Valoración controles'!$F$14)</f>
        <v>0</v>
      </c>
      <c r="AE221" s="123"/>
      <c r="AF221" s="69"/>
      <c r="AG221" s="68"/>
      <c r="AH221" s="69"/>
      <c r="AI221" s="68"/>
      <c r="AJ221" s="70"/>
      <c r="AK221" s="66"/>
      <c r="AL221" s="71"/>
      <c r="AM221" s="74"/>
      <c r="AN221" s="72"/>
      <c r="AO221" s="72"/>
      <c r="AP221" s="72"/>
      <c r="AQ221" s="72"/>
      <c r="AR221" s="72"/>
      <c r="AS221" s="72"/>
      <c r="AT221" s="72"/>
      <c r="AU221" s="72"/>
      <c r="AV221" s="72"/>
      <c r="AW221" s="72"/>
      <c r="AX221" s="72"/>
      <c r="AY221" s="72"/>
      <c r="AZ221" s="72"/>
      <c r="BA221" s="72"/>
      <c r="BB221" s="72"/>
      <c r="BC221" s="121">
        <f t="shared" si="146"/>
        <v>0</v>
      </c>
      <c r="BD221" s="121">
        <f t="shared" ref="BD221:BD224" si="223">+BD220*BC221</f>
        <v>0</v>
      </c>
      <c r="BE221" s="121">
        <f t="shared" si="222"/>
        <v>0.36</v>
      </c>
      <c r="BF221" s="220"/>
      <c r="BG221" s="220"/>
      <c r="BH221" s="220"/>
      <c r="BI221" s="220"/>
      <c r="BJ221" s="227"/>
      <c r="BK221" s="244"/>
      <c r="BL221" s="195"/>
      <c r="BM221" s="137"/>
      <c r="BN221" s="137"/>
      <c r="BO221" s="137"/>
      <c r="BP221" s="137"/>
      <c r="BQ221" s="137"/>
      <c r="BR221" s="137"/>
      <c r="BS221" s="137"/>
      <c r="BT221" s="195"/>
      <c r="BU221" s="195"/>
      <c r="BV221" s="195"/>
      <c r="BW221" s="195"/>
      <c r="BX221" s="195"/>
      <c r="BY221" s="195"/>
      <c r="BZ221" s="195"/>
      <c r="CA221" s="195"/>
      <c r="CB221" s="195"/>
      <c r="CC221" s="195"/>
      <c r="CD221" s="195"/>
      <c r="CE221" s="195"/>
      <c r="CF221" s="195"/>
      <c r="CG221" s="195"/>
      <c r="CH221" s="195"/>
      <c r="CI221" s="195"/>
      <c r="CJ221" s="195"/>
      <c r="CK221" s="195"/>
      <c r="CL221" s="195"/>
      <c r="CM221" s="195"/>
      <c r="CN221" s="195"/>
      <c r="CO221" s="195"/>
      <c r="CP221" s="195"/>
      <c r="CQ221" s="195"/>
      <c r="CR221" s="195"/>
    </row>
    <row r="222" spans="1:96" ht="17.25" customHeight="1" x14ac:dyDescent="0.2">
      <c r="A222" s="250"/>
      <c r="B222" s="253"/>
      <c r="C222" s="241"/>
      <c r="D222" s="241"/>
      <c r="E222" s="253"/>
      <c r="F222" s="253"/>
      <c r="G222" s="253"/>
      <c r="H222" s="253"/>
      <c r="I222" s="259"/>
      <c r="J222" s="262"/>
      <c r="K222" s="265"/>
      <c r="L222" s="268"/>
      <c r="M222" s="271"/>
      <c r="N222" s="265"/>
      <c r="O222" s="212"/>
      <c r="P222" s="212"/>
      <c r="Q222" s="215"/>
      <c r="R222" s="65"/>
      <c r="S222" s="51"/>
      <c r="T222" s="65">
        <f>VLOOKUP(U222,FORMULAS!$A$15:$B$18,2,0)</f>
        <v>0</v>
      </c>
      <c r="U222" s="66" t="s">
        <v>163</v>
      </c>
      <c r="V222" s="67">
        <f>+IF(U222='Tabla Valoración controles'!$D$4,'Tabla Valoración controles'!$F$4,IF('208-PLA-Ft-78 Mapa Gestión'!U222='Tabla Valoración controles'!$D$5,'Tabla Valoración controles'!$F$5,IF(U222=FORMULAS!$A$10,0,'Tabla Valoración controles'!$F$6)))</f>
        <v>0</v>
      </c>
      <c r="W222" s="66"/>
      <c r="X222" s="68">
        <f>+IF(W222='Tabla Valoración controles'!$D$7,'Tabla Valoración controles'!$F$7,IF(U222=FORMULAS!$A$10,0,'Tabla Valoración controles'!$F$8))</f>
        <v>0</v>
      </c>
      <c r="Y222" s="66"/>
      <c r="Z222" s="67">
        <f>+IF(Y222='Tabla Valoración controles'!$D$9,'Tabla Valoración controles'!$F$9,IF(U222=FORMULAS!$A$10,0,'Tabla Valoración controles'!$F$10))</f>
        <v>0</v>
      </c>
      <c r="AA222" s="66"/>
      <c r="AB222" s="67">
        <f>+IF(AA222='Tabla Valoración controles'!$D$9,'Tabla Valoración controles'!$F$9,IF(W222=FORMULAS!$A$10,0,'Tabla Valoración controles'!$F$10))</f>
        <v>0</v>
      </c>
      <c r="AC222" s="66"/>
      <c r="AD222" s="67">
        <f>+IF(AC222='Tabla Valoración controles'!$D$13,'Tabla Valoración controles'!$F$13,'Tabla Valoración controles'!$F$14)</f>
        <v>0</v>
      </c>
      <c r="AE222" s="123"/>
      <c r="AF222" s="69"/>
      <c r="AG222" s="68"/>
      <c r="AH222" s="69"/>
      <c r="AI222" s="68"/>
      <c r="AJ222" s="70"/>
      <c r="AK222" s="66"/>
      <c r="AL222" s="71"/>
      <c r="AM222" s="74"/>
      <c r="AN222" s="72"/>
      <c r="AO222" s="72"/>
      <c r="AP222" s="72"/>
      <c r="AQ222" s="72"/>
      <c r="AR222" s="72"/>
      <c r="AS222" s="72"/>
      <c r="AT222" s="72"/>
      <c r="AU222" s="72"/>
      <c r="AV222" s="72"/>
      <c r="AW222" s="72"/>
      <c r="AX222" s="72"/>
      <c r="AY222" s="72"/>
      <c r="AZ222" s="72"/>
      <c r="BA222" s="72"/>
      <c r="BB222" s="72"/>
      <c r="BC222" s="121">
        <f t="shared" ref="BC222:BC227" si="224">+V222+X222+Z222</f>
        <v>0</v>
      </c>
      <c r="BD222" s="121">
        <f t="shared" si="223"/>
        <v>0</v>
      </c>
      <c r="BE222" s="121">
        <f t="shared" si="222"/>
        <v>0.36</v>
      </c>
      <c r="BF222" s="220"/>
      <c r="BG222" s="220"/>
      <c r="BH222" s="220"/>
      <c r="BI222" s="220"/>
      <c r="BJ222" s="227"/>
      <c r="BK222" s="244"/>
      <c r="BL222" s="195"/>
      <c r="BM222" s="137"/>
      <c r="BN222" s="137"/>
      <c r="BO222" s="137"/>
      <c r="BP222" s="137"/>
      <c r="BQ222" s="137"/>
      <c r="BR222" s="137"/>
      <c r="BS222" s="137"/>
      <c r="BT222" s="195"/>
      <c r="BU222" s="195"/>
      <c r="BV222" s="195"/>
      <c r="BW222" s="195"/>
      <c r="BX222" s="195"/>
      <c r="BY222" s="195"/>
      <c r="BZ222" s="195"/>
      <c r="CA222" s="195"/>
      <c r="CB222" s="195"/>
      <c r="CC222" s="195"/>
      <c r="CD222" s="195"/>
      <c r="CE222" s="195"/>
      <c r="CF222" s="195"/>
      <c r="CG222" s="195"/>
      <c r="CH222" s="195"/>
      <c r="CI222" s="195"/>
      <c r="CJ222" s="195"/>
      <c r="CK222" s="195"/>
      <c r="CL222" s="195"/>
      <c r="CM222" s="195"/>
      <c r="CN222" s="195"/>
      <c r="CO222" s="195"/>
      <c r="CP222" s="195"/>
      <c r="CQ222" s="195"/>
      <c r="CR222" s="195"/>
    </row>
    <row r="223" spans="1:96" ht="17.25" customHeight="1" x14ac:dyDescent="0.2">
      <c r="A223" s="250"/>
      <c r="B223" s="253"/>
      <c r="C223" s="241"/>
      <c r="D223" s="241"/>
      <c r="E223" s="253"/>
      <c r="F223" s="253"/>
      <c r="G223" s="253"/>
      <c r="H223" s="253"/>
      <c r="I223" s="259"/>
      <c r="J223" s="262"/>
      <c r="K223" s="265"/>
      <c r="L223" s="268"/>
      <c r="M223" s="271"/>
      <c r="N223" s="265"/>
      <c r="O223" s="212"/>
      <c r="P223" s="212"/>
      <c r="Q223" s="215"/>
      <c r="R223" s="65"/>
      <c r="S223" s="51"/>
      <c r="T223" s="65">
        <f>VLOOKUP(U223,FORMULAS!$A$15:$B$18,2,0)</f>
        <v>0</v>
      </c>
      <c r="U223" s="66" t="s">
        <v>163</v>
      </c>
      <c r="V223" s="67">
        <f>+IF(U223='Tabla Valoración controles'!$D$4,'Tabla Valoración controles'!$F$4,IF('208-PLA-Ft-78 Mapa Gestión'!U223='Tabla Valoración controles'!$D$5,'Tabla Valoración controles'!$F$5,IF(U223=FORMULAS!$A$10,0,'Tabla Valoración controles'!$F$6)))</f>
        <v>0</v>
      </c>
      <c r="W223" s="66"/>
      <c r="X223" s="68">
        <f>+IF(W223='Tabla Valoración controles'!$D$7,'Tabla Valoración controles'!$F$7,IF(U223=FORMULAS!$A$10,0,'Tabla Valoración controles'!$F$8))</f>
        <v>0</v>
      </c>
      <c r="Y223" s="66"/>
      <c r="Z223" s="67">
        <f>+IF(Y223='Tabla Valoración controles'!$D$9,'Tabla Valoración controles'!$F$9,IF(U223=FORMULAS!$A$10,0,'Tabla Valoración controles'!$F$10))</f>
        <v>0</v>
      </c>
      <c r="AA223" s="66"/>
      <c r="AB223" s="67">
        <f>+IF(AA223='Tabla Valoración controles'!$D$9,'Tabla Valoración controles'!$F$9,IF(W223=FORMULAS!$A$10,0,'Tabla Valoración controles'!$F$10))</f>
        <v>0</v>
      </c>
      <c r="AC223" s="66"/>
      <c r="AD223" s="67">
        <f>+IF(AC223='Tabla Valoración controles'!$D$13,'Tabla Valoración controles'!$F$13,'Tabla Valoración controles'!$F$14)</f>
        <v>0</v>
      </c>
      <c r="AE223" s="123"/>
      <c r="AF223" s="69"/>
      <c r="AG223" s="68"/>
      <c r="AH223" s="69"/>
      <c r="AI223" s="68"/>
      <c r="AJ223" s="70"/>
      <c r="AK223" s="66"/>
      <c r="AL223" s="71"/>
      <c r="AM223" s="74"/>
      <c r="AN223" s="72"/>
      <c r="AO223" s="72"/>
      <c r="AP223" s="72"/>
      <c r="AQ223" s="72"/>
      <c r="AR223" s="72"/>
      <c r="AS223" s="72"/>
      <c r="AT223" s="72"/>
      <c r="AU223" s="72"/>
      <c r="AV223" s="72"/>
      <c r="AW223" s="72"/>
      <c r="AX223" s="72"/>
      <c r="AY223" s="72"/>
      <c r="AZ223" s="72"/>
      <c r="BA223" s="72"/>
      <c r="BB223" s="72"/>
      <c r="BC223" s="121">
        <f t="shared" si="224"/>
        <v>0</v>
      </c>
      <c r="BD223" s="121">
        <f t="shared" si="223"/>
        <v>0</v>
      </c>
      <c r="BE223" s="121">
        <f t="shared" si="222"/>
        <v>0.36</v>
      </c>
      <c r="BF223" s="220"/>
      <c r="BG223" s="220"/>
      <c r="BH223" s="220"/>
      <c r="BI223" s="220"/>
      <c r="BJ223" s="227"/>
      <c r="BK223" s="244"/>
      <c r="BL223" s="195"/>
      <c r="BM223" s="137"/>
      <c r="BN223" s="137"/>
      <c r="BO223" s="137"/>
      <c r="BP223" s="137"/>
      <c r="BQ223" s="137"/>
      <c r="BR223" s="137"/>
      <c r="BS223" s="137"/>
      <c r="BT223" s="195"/>
      <c r="BU223" s="195"/>
      <c r="BV223" s="195"/>
      <c r="BW223" s="195"/>
      <c r="BX223" s="195"/>
      <c r="BY223" s="195"/>
      <c r="BZ223" s="195"/>
      <c r="CA223" s="195"/>
      <c r="CB223" s="195"/>
      <c r="CC223" s="195"/>
      <c r="CD223" s="195"/>
      <c r="CE223" s="195"/>
      <c r="CF223" s="195"/>
      <c r="CG223" s="195"/>
      <c r="CH223" s="195"/>
      <c r="CI223" s="195"/>
      <c r="CJ223" s="195"/>
      <c r="CK223" s="195"/>
      <c r="CL223" s="195"/>
      <c r="CM223" s="195"/>
      <c r="CN223" s="195"/>
      <c r="CO223" s="195"/>
      <c r="CP223" s="195"/>
      <c r="CQ223" s="195"/>
      <c r="CR223" s="195"/>
    </row>
    <row r="224" spans="1:96" ht="17.25" customHeight="1" x14ac:dyDescent="0.2">
      <c r="A224" s="251"/>
      <c r="B224" s="254"/>
      <c r="C224" s="242"/>
      <c r="D224" s="242"/>
      <c r="E224" s="254"/>
      <c r="F224" s="254"/>
      <c r="G224" s="254"/>
      <c r="H224" s="254"/>
      <c r="I224" s="260"/>
      <c r="J224" s="263"/>
      <c r="K224" s="266"/>
      <c r="L224" s="269"/>
      <c r="M224" s="272"/>
      <c r="N224" s="266"/>
      <c r="O224" s="213"/>
      <c r="P224" s="213"/>
      <c r="Q224" s="216"/>
      <c r="R224" s="65"/>
      <c r="S224" s="51"/>
      <c r="T224" s="65">
        <f>VLOOKUP(U224,FORMULAS!$A$15:$B$18,2,0)</f>
        <v>0</v>
      </c>
      <c r="U224" s="66" t="s">
        <v>163</v>
      </c>
      <c r="V224" s="67">
        <f>+IF(U224='Tabla Valoración controles'!$D$4,'Tabla Valoración controles'!$F$4,IF('208-PLA-Ft-78 Mapa Gestión'!U224='Tabla Valoración controles'!$D$5,'Tabla Valoración controles'!$F$5,IF(U224=FORMULAS!$A$10,0,'Tabla Valoración controles'!$F$6)))</f>
        <v>0</v>
      </c>
      <c r="W224" s="66"/>
      <c r="X224" s="68">
        <f>+IF(W224='Tabla Valoración controles'!$D$7,'Tabla Valoración controles'!$F$7,IF(U224=FORMULAS!$A$10,0,'Tabla Valoración controles'!$F$8))</f>
        <v>0</v>
      </c>
      <c r="Y224" s="66"/>
      <c r="Z224" s="67">
        <f>+IF(Y224='Tabla Valoración controles'!$D$9,'Tabla Valoración controles'!$F$9,IF(U224=FORMULAS!$A$10,0,'Tabla Valoración controles'!$F$10))</f>
        <v>0</v>
      </c>
      <c r="AA224" s="66"/>
      <c r="AB224" s="67">
        <f>+IF(AA224='Tabla Valoración controles'!$D$9,'Tabla Valoración controles'!$F$9,IF(W224=FORMULAS!$A$10,0,'Tabla Valoración controles'!$F$10))</f>
        <v>0</v>
      </c>
      <c r="AC224" s="66"/>
      <c r="AD224" s="67">
        <f>+IF(AC224='Tabla Valoración controles'!$D$13,'Tabla Valoración controles'!$F$13,'Tabla Valoración controles'!$F$14)</f>
        <v>0</v>
      </c>
      <c r="AE224" s="123"/>
      <c r="AF224" s="69"/>
      <c r="AG224" s="68"/>
      <c r="AH224" s="69"/>
      <c r="AI224" s="68"/>
      <c r="AJ224" s="70"/>
      <c r="AK224" s="66"/>
      <c r="AL224" s="71"/>
      <c r="AM224" s="74"/>
      <c r="AN224" s="72"/>
      <c r="AO224" s="72"/>
      <c r="AP224" s="72"/>
      <c r="AQ224" s="72"/>
      <c r="AR224" s="72"/>
      <c r="AS224" s="72"/>
      <c r="AT224" s="72"/>
      <c r="AU224" s="72"/>
      <c r="AV224" s="72"/>
      <c r="AW224" s="72"/>
      <c r="AX224" s="72"/>
      <c r="AY224" s="72"/>
      <c r="AZ224" s="72"/>
      <c r="BA224" s="72"/>
      <c r="BB224" s="72"/>
      <c r="BC224" s="121">
        <f t="shared" si="224"/>
        <v>0</v>
      </c>
      <c r="BD224" s="121">
        <f t="shared" si="223"/>
        <v>0</v>
      </c>
      <c r="BE224" s="121">
        <f t="shared" si="222"/>
        <v>0.36</v>
      </c>
      <c r="BF224" s="220"/>
      <c r="BG224" s="220"/>
      <c r="BH224" s="220"/>
      <c r="BI224" s="220"/>
      <c r="BJ224" s="227"/>
      <c r="BK224" s="244"/>
      <c r="BL224" s="202"/>
      <c r="BM224" s="138"/>
      <c r="BN224" s="138"/>
      <c r="BO224" s="138"/>
      <c r="BP224" s="138"/>
      <c r="BQ224" s="138"/>
      <c r="BR224" s="138"/>
      <c r="BS224" s="138"/>
      <c r="BT224" s="202"/>
      <c r="BU224" s="202"/>
      <c r="BV224" s="202"/>
      <c r="BW224" s="202"/>
      <c r="BX224" s="202"/>
      <c r="BY224" s="202"/>
      <c r="BZ224" s="202"/>
      <c r="CA224" s="202"/>
      <c r="CB224" s="202"/>
      <c r="CC224" s="202"/>
      <c r="CD224" s="202"/>
      <c r="CE224" s="202"/>
      <c r="CF224" s="202"/>
      <c r="CG224" s="202"/>
      <c r="CH224" s="202"/>
      <c r="CI224" s="202"/>
      <c r="CJ224" s="202"/>
      <c r="CK224" s="202"/>
      <c r="CL224" s="202"/>
      <c r="CM224" s="202"/>
      <c r="CN224" s="202"/>
      <c r="CO224" s="202"/>
      <c r="CP224" s="202"/>
      <c r="CQ224" s="202"/>
      <c r="CR224" s="202"/>
    </row>
    <row r="225" spans="1:96" ht="89.25" x14ac:dyDescent="0.2">
      <c r="A225" s="249">
        <v>37</v>
      </c>
      <c r="B225" s="252" t="s">
        <v>198</v>
      </c>
      <c r="C225" s="240" t="str">
        <f t="shared" ref="C225" si="225">VLOOKUP(B225,$CW$511:$CX$533,2,0)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25" s="240" t="str">
        <f>VLOOKUP(B225,FORMULAS!$A$30:$C$52,3,0)</f>
        <v xml:space="preserve">Subdirector Administrativo </v>
      </c>
      <c r="E225" s="252" t="s">
        <v>115</v>
      </c>
      <c r="F225" s="252" t="s">
        <v>670</v>
      </c>
      <c r="G225" s="252" t="s">
        <v>671</v>
      </c>
      <c r="H225" s="252" t="s">
        <v>672</v>
      </c>
      <c r="I225" s="258" t="s">
        <v>279</v>
      </c>
      <c r="J225" s="261">
        <v>350</v>
      </c>
      <c r="K225" s="264" t="str">
        <f>+IF(L225=FORMULAS!$N$2,FORMULAS!$O$2,IF('208-PLA-Ft-78 Mapa Gestión'!L225:L230=FORMULAS!$N$3,FORMULAS!$O$3,IF('208-PLA-Ft-78 Mapa Gestión'!L225:L230=FORMULAS!$N$4,FORMULAS!$O$4,IF('208-PLA-Ft-78 Mapa Gestión'!L225:L230=FORMULAS!$N$5,FORMULAS!$O$5,IF('208-PLA-Ft-78 Mapa Gestión'!L225:L230=FORMULAS!$N$6,FORMULAS!$O$6)))))</f>
        <v>Media</v>
      </c>
      <c r="L225" s="267">
        <f>+IF(J225&lt;=FORMULAS!$M$2,FORMULAS!$N$2,IF('208-PLA-Ft-78 Mapa Gestión'!J225&lt;=FORMULAS!$M$3,FORMULAS!$N$3,IF('208-PLA-Ft-78 Mapa Gestión'!J225&lt;=FORMULAS!$M$4,FORMULAS!$N$4,IF('208-PLA-Ft-78 Mapa Gestión'!J225&lt;=FORMULAS!$M$5,FORMULAS!$N$5,FORMULAS!$N$6))))</f>
        <v>0.6</v>
      </c>
      <c r="M225" s="270" t="s">
        <v>93</v>
      </c>
      <c r="N225" s="264" t="str">
        <f>+IF(M225=FORMULAS!$H$2,FORMULAS!$I$2,IF('208-PLA-Ft-78 Mapa Gestión'!M225:M230=FORMULAS!$H$3,FORMULAS!$I$3,IF('208-PLA-Ft-78 Mapa Gestión'!M225:M230=FORMULAS!$H$4,FORMULAS!$I$4,IF('208-PLA-Ft-78 Mapa Gestión'!M225:M230=FORMULAS!$H$5,FORMULAS!$I$5,IF('208-PLA-Ft-78 Mapa Gestión'!M225:M230=FORMULAS!$H$6,FORMULAS!$I$6,IF('208-PLA-Ft-78 Mapa Gestión'!M225:M230=FORMULAS!$H$7,FORMULAS!$I$7,IF('208-PLA-Ft-78 Mapa Gestión'!M225:M230=FORMULAS!$H$8,FORMULAS!$I$8,IF('208-PLA-Ft-78 Mapa Gestión'!M225:M230=FORMULAS!$H$9,FORMULAS!$I$9,IF('208-PLA-Ft-78 Mapa Gestión'!M225:M230=FORMULAS!$H$10,FORMULAS!$I$10,IF('208-PLA-Ft-78 Mapa Gestión'!M225:M230=FORMULAS!$H$11,FORMULAS!$I$11))))))))))</f>
        <v>Moderado</v>
      </c>
      <c r="O225" s="211">
        <f>VLOOKUP(N225,FORMULAS!$I$1:$J$6,2,0)</f>
        <v>0.6</v>
      </c>
      <c r="P225" s="211" t="str">
        <f t="shared" ref="P225" si="226">CONCATENATE(N225,K225)</f>
        <v>ModeradoMedia</v>
      </c>
      <c r="Q225" s="214" t="str">
        <f>VLOOKUP(P225,FORMULAS!$K$17:$L$42,2,0)</f>
        <v>Moderado</v>
      </c>
      <c r="R225" s="125">
        <v>1</v>
      </c>
      <c r="S225" s="156" t="s">
        <v>526</v>
      </c>
      <c r="T225" s="65" t="str">
        <f>VLOOKUP(U225,FORMULAS!$A$15:$B$18,2,0)</f>
        <v>Probabilidad</v>
      </c>
      <c r="U225" s="66" t="s">
        <v>14</v>
      </c>
      <c r="V225" s="67">
        <f>+IF(U225='Tabla Valoración controles'!$D$4,'Tabla Valoración controles'!$F$4,IF('208-PLA-Ft-78 Mapa Gestión'!U225='Tabla Valoración controles'!$D$5,'Tabla Valoración controles'!$F$5,IF(U225=FORMULAS!$A$10,0,'Tabla Valoración controles'!$F$6)))</f>
        <v>0.15</v>
      </c>
      <c r="W225" s="66" t="s">
        <v>8</v>
      </c>
      <c r="X225" s="68">
        <f>+IF(W225='Tabla Valoración controles'!$D$7,'Tabla Valoración controles'!$F$7,IF(U225=FORMULAS!$A$10,0,'Tabla Valoración controles'!$F$8))</f>
        <v>0.15</v>
      </c>
      <c r="Y225" s="66" t="s">
        <v>18</v>
      </c>
      <c r="Z225" s="67">
        <f>+IF(Y225='Tabla Valoración controles'!$D$9,'Tabla Valoración controles'!$F$9,IF(U225=FORMULAS!$A$10,0,'Tabla Valoración controles'!$F$10))</f>
        <v>0</v>
      </c>
      <c r="AA225" s="66" t="s">
        <v>22</v>
      </c>
      <c r="AB225" s="67">
        <f>+IF(AA225='Tabla Valoración controles'!$D$9,'Tabla Valoración controles'!$F$9,IF(W225=FORMULAS!$A$10,0,'Tabla Valoración controles'!$F$10))</f>
        <v>0</v>
      </c>
      <c r="AC225" s="66" t="s">
        <v>102</v>
      </c>
      <c r="AD225" s="67">
        <f>+IF(AC225='Tabla Valoración controles'!$D$13,'Tabla Valoración controles'!$F$13,'Tabla Valoración controles'!$F$14)</f>
        <v>0</v>
      </c>
      <c r="AE225" s="123"/>
      <c r="AF225" s="69"/>
      <c r="AG225" s="68"/>
      <c r="AH225" s="69"/>
      <c r="AI225" s="68"/>
      <c r="AJ225" s="70"/>
      <c r="AK225" s="66"/>
      <c r="AL225" s="71"/>
      <c r="AM225" s="74"/>
      <c r="AN225" s="72"/>
      <c r="AO225" s="72"/>
      <c r="AP225" s="72"/>
      <c r="AQ225" s="72"/>
      <c r="AR225" s="72"/>
      <c r="AS225" s="72"/>
      <c r="AT225" s="72"/>
      <c r="AU225" s="72"/>
      <c r="AV225" s="72"/>
      <c r="AW225" s="72"/>
      <c r="AX225" s="72"/>
      <c r="AY225" s="72"/>
      <c r="AZ225" s="72"/>
      <c r="BA225" s="72"/>
      <c r="BB225" s="72"/>
      <c r="BC225" s="121">
        <f t="shared" si="224"/>
        <v>0.3</v>
      </c>
      <c r="BD225" s="121">
        <f>+IF(T225=FORMULAS!$A$8,'208-PLA-Ft-78 Mapa Gestión'!BC225*'208-PLA-Ft-78 Mapa Gestión'!L225:L230,'208-PLA-Ft-78 Mapa Gestión'!BC225*'208-PLA-Ft-78 Mapa Gestión'!O225:O230)</f>
        <v>0.18</v>
      </c>
      <c r="BE225" s="121">
        <f>+IF(T225=FORMULAS!$A$8,'208-PLA-Ft-78 Mapa Gestión'!L225:L230-'208-PLA-Ft-78 Mapa Gestión'!BD225,0)</f>
        <v>0.42</v>
      </c>
      <c r="BF225" s="219">
        <f t="shared" ref="BF225" si="227">+BE230</f>
        <v>0.29399999999999998</v>
      </c>
      <c r="BG225" s="219" t="str">
        <f>+IF(BF225&lt;=FORMULAS!$N$2,FORMULAS!$O$2,IF(BF225&lt;=FORMULAS!$N$3,FORMULAS!$O$3,IF(BF225&lt;=FORMULAS!$N$4,FORMULAS!$O$4,IF(BF225&lt;=FORMULAS!$N$5,FORMULAS!$O$5,FORMULAS!O222))))</f>
        <v>Baja</v>
      </c>
      <c r="BH225" s="219" t="str">
        <f>+IF(T225=FORMULAS!$A$9,BE230,'208-PLA-Ft-78 Mapa Gestión'!N225:N230)</f>
        <v>Moderado</v>
      </c>
      <c r="BI225" s="219">
        <f>+IF(T225=FORMULAS!B225,'208-PLA-Ft-78 Mapa Gestión'!BE230,'208-PLA-Ft-78 Mapa Gestión'!O225:O230)</f>
        <v>0.6</v>
      </c>
      <c r="BJ225" s="227" t="str">
        <f t="shared" ref="BJ225" si="228">CONCATENATE(BH225,BG225)</f>
        <v>ModeradoBaja</v>
      </c>
      <c r="BK225" s="243" t="str">
        <f>VLOOKUP(BJ225,FORMULAS!$K$17:$L$42,2,0)</f>
        <v>Moderado</v>
      </c>
      <c r="BL225" s="194" t="s">
        <v>170</v>
      </c>
      <c r="BM225" s="134" t="s">
        <v>673</v>
      </c>
      <c r="BN225" s="134" t="s">
        <v>515</v>
      </c>
      <c r="BO225" s="142">
        <v>44562</v>
      </c>
      <c r="BP225" s="142">
        <v>44651</v>
      </c>
      <c r="BQ225" s="134" t="s">
        <v>528</v>
      </c>
      <c r="BR225" s="134" t="s">
        <v>528</v>
      </c>
      <c r="BS225" s="194" t="s">
        <v>253</v>
      </c>
      <c r="BT225" s="194"/>
      <c r="BU225" s="194"/>
      <c r="BV225" s="194"/>
      <c r="BW225" s="194"/>
      <c r="BX225" s="194"/>
      <c r="BY225" s="194"/>
      <c r="BZ225" s="194"/>
      <c r="CA225" s="194"/>
      <c r="CB225" s="194"/>
      <c r="CC225" s="194"/>
      <c r="CD225" s="194"/>
      <c r="CE225" s="194"/>
      <c r="CF225" s="194"/>
      <c r="CG225" s="194"/>
      <c r="CH225" s="194"/>
      <c r="CI225" s="194"/>
      <c r="CJ225" s="194"/>
      <c r="CK225" s="194"/>
      <c r="CL225" s="194"/>
      <c r="CM225" s="194"/>
      <c r="CN225" s="194"/>
      <c r="CO225" s="194"/>
      <c r="CP225" s="194"/>
      <c r="CQ225" s="194"/>
      <c r="CR225" s="194"/>
    </row>
    <row r="226" spans="1:96" ht="76.5" x14ac:dyDescent="0.2">
      <c r="A226" s="250"/>
      <c r="B226" s="253"/>
      <c r="C226" s="241"/>
      <c r="D226" s="241"/>
      <c r="E226" s="253"/>
      <c r="F226" s="253"/>
      <c r="G226" s="253"/>
      <c r="H226" s="253"/>
      <c r="I226" s="259"/>
      <c r="J226" s="262"/>
      <c r="K226" s="265"/>
      <c r="L226" s="268"/>
      <c r="M226" s="271"/>
      <c r="N226" s="265"/>
      <c r="O226" s="212"/>
      <c r="P226" s="212"/>
      <c r="Q226" s="215"/>
      <c r="R226" s="125">
        <v>2</v>
      </c>
      <c r="S226" s="156" t="s">
        <v>527</v>
      </c>
      <c r="T226" s="65" t="str">
        <f>VLOOKUP(U226,FORMULAS!$A$15:$B$18,2,0)</f>
        <v>Probabilidad</v>
      </c>
      <c r="U226" s="66" t="s">
        <v>14</v>
      </c>
      <c r="V226" s="67">
        <f>+IF(U226='Tabla Valoración controles'!$D$4,'Tabla Valoración controles'!$F$4,IF('208-PLA-Ft-78 Mapa Gestión'!U226='Tabla Valoración controles'!$D$5,'Tabla Valoración controles'!$F$5,IF(U226=FORMULAS!$A$10,0,'Tabla Valoración controles'!$F$6)))</f>
        <v>0.15</v>
      </c>
      <c r="W226" s="66" t="s">
        <v>8</v>
      </c>
      <c r="X226" s="68">
        <f>+IF(W226='Tabla Valoración controles'!$D$7,'Tabla Valoración controles'!$F$7,IF(U226=FORMULAS!$A$10,0,'Tabla Valoración controles'!$F$8))</f>
        <v>0.15</v>
      </c>
      <c r="Y226" s="66" t="s">
        <v>18</v>
      </c>
      <c r="Z226" s="67">
        <f>+IF(Y226='Tabla Valoración controles'!$D$9,'Tabla Valoración controles'!$F$9,IF(U226=FORMULAS!$A$10,0,'Tabla Valoración controles'!$F$10))</f>
        <v>0</v>
      </c>
      <c r="AA226" s="66" t="s">
        <v>22</v>
      </c>
      <c r="AB226" s="67">
        <f>+IF(AA226='Tabla Valoración controles'!$D$9,'Tabla Valoración controles'!$F$9,IF(W226=FORMULAS!$A$10,0,'Tabla Valoración controles'!$F$10))</f>
        <v>0</v>
      </c>
      <c r="AC226" s="66" t="s">
        <v>102</v>
      </c>
      <c r="AD226" s="67">
        <f>+IF(AC226='Tabla Valoración controles'!$D$13,'Tabla Valoración controles'!$F$13,'Tabla Valoración controles'!$F$14)</f>
        <v>0</v>
      </c>
      <c r="AE226" s="123"/>
      <c r="AF226" s="69"/>
      <c r="AG226" s="68"/>
      <c r="AH226" s="69"/>
      <c r="AI226" s="68"/>
      <c r="AJ226" s="70"/>
      <c r="AK226" s="66"/>
      <c r="AL226" s="71"/>
      <c r="AM226" s="74"/>
      <c r="AN226" s="72"/>
      <c r="AO226" s="72"/>
      <c r="AP226" s="72"/>
      <c r="AQ226" s="72"/>
      <c r="AR226" s="72"/>
      <c r="AS226" s="72"/>
      <c r="AT226" s="72"/>
      <c r="AU226" s="72"/>
      <c r="AV226" s="72"/>
      <c r="AW226" s="72"/>
      <c r="AX226" s="72"/>
      <c r="AY226" s="72"/>
      <c r="AZ226" s="72"/>
      <c r="BA226" s="72"/>
      <c r="BB226" s="72"/>
      <c r="BC226" s="121">
        <f t="shared" si="224"/>
        <v>0.3</v>
      </c>
      <c r="BD226" s="121">
        <f t="shared" ref="BD226" si="229">+BC226*BE225</f>
        <v>0.126</v>
      </c>
      <c r="BE226" s="121">
        <f t="shared" ref="BE226:BE230" si="230">+BE225-BD226</f>
        <v>0.29399999999999998</v>
      </c>
      <c r="BF226" s="220"/>
      <c r="BG226" s="220"/>
      <c r="BH226" s="220"/>
      <c r="BI226" s="220"/>
      <c r="BJ226" s="227"/>
      <c r="BK226" s="244"/>
      <c r="BL226" s="195"/>
      <c r="BM226" s="134" t="s">
        <v>674</v>
      </c>
      <c r="BN226" s="134" t="s">
        <v>515</v>
      </c>
      <c r="BO226" s="142">
        <v>44562</v>
      </c>
      <c r="BP226" s="142">
        <v>44926</v>
      </c>
      <c r="BQ226" s="134" t="s">
        <v>529</v>
      </c>
      <c r="BR226" s="134" t="s">
        <v>530</v>
      </c>
      <c r="BS226" s="195"/>
      <c r="BT226" s="195"/>
      <c r="BU226" s="195"/>
      <c r="BV226" s="195"/>
      <c r="BW226" s="195"/>
      <c r="BX226" s="195"/>
      <c r="BY226" s="195"/>
      <c r="BZ226" s="195"/>
      <c r="CA226" s="195"/>
      <c r="CB226" s="195"/>
      <c r="CC226" s="195"/>
      <c r="CD226" s="195"/>
      <c r="CE226" s="195"/>
      <c r="CF226" s="195"/>
      <c r="CG226" s="195"/>
      <c r="CH226" s="195"/>
      <c r="CI226" s="195"/>
      <c r="CJ226" s="195"/>
      <c r="CK226" s="195"/>
      <c r="CL226" s="195"/>
      <c r="CM226" s="195"/>
      <c r="CN226" s="195"/>
      <c r="CO226" s="195"/>
      <c r="CP226" s="195"/>
      <c r="CQ226" s="195"/>
      <c r="CR226" s="195"/>
    </row>
    <row r="227" spans="1:96" ht="76.5" x14ac:dyDescent="0.2">
      <c r="A227" s="250"/>
      <c r="B227" s="253"/>
      <c r="C227" s="241"/>
      <c r="D227" s="241"/>
      <c r="E227" s="253"/>
      <c r="F227" s="253"/>
      <c r="G227" s="253"/>
      <c r="H227" s="253"/>
      <c r="I227" s="259"/>
      <c r="J227" s="262"/>
      <c r="K227" s="265"/>
      <c r="L227" s="268"/>
      <c r="M227" s="271"/>
      <c r="N227" s="265"/>
      <c r="O227" s="212"/>
      <c r="P227" s="212"/>
      <c r="Q227" s="215"/>
      <c r="R227" s="65"/>
      <c r="S227" s="51"/>
      <c r="T227" s="65">
        <f>VLOOKUP(U227,FORMULAS!$A$15:$B$18,2,0)</f>
        <v>0</v>
      </c>
      <c r="U227" s="66" t="s">
        <v>163</v>
      </c>
      <c r="V227" s="67">
        <f>+IF(U227='Tabla Valoración controles'!$D$4,'Tabla Valoración controles'!$F$4,IF('208-PLA-Ft-78 Mapa Gestión'!U227='Tabla Valoración controles'!$D$5,'Tabla Valoración controles'!$F$5,IF(U227=FORMULAS!$A$10,0,'Tabla Valoración controles'!$F$6)))</f>
        <v>0</v>
      </c>
      <c r="W227" s="66"/>
      <c r="X227" s="68">
        <f>+IF(W227='Tabla Valoración controles'!$D$7,'Tabla Valoración controles'!$F$7,IF(U227=FORMULAS!$A$10,0,'Tabla Valoración controles'!$F$8))</f>
        <v>0</v>
      </c>
      <c r="Y227" s="66"/>
      <c r="Z227" s="67">
        <f>+IF(Y227='Tabla Valoración controles'!$D$9,'Tabla Valoración controles'!$F$9,IF(U227=FORMULAS!$A$10,0,'Tabla Valoración controles'!$F$10))</f>
        <v>0</v>
      </c>
      <c r="AA227" s="66"/>
      <c r="AB227" s="67">
        <f>+IF(AA227='Tabla Valoración controles'!$D$9,'Tabla Valoración controles'!$F$9,IF(W227=FORMULAS!$A$10,0,'Tabla Valoración controles'!$F$10))</f>
        <v>0</v>
      </c>
      <c r="AC227" s="66"/>
      <c r="AD227" s="67">
        <f>+IF(AC227='Tabla Valoración controles'!$D$13,'Tabla Valoración controles'!$F$13,'Tabla Valoración controles'!$F$14)</f>
        <v>0</v>
      </c>
      <c r="AE227" s="123"/>
      <c r="AF227" s="69"/>
      <c r="AG227" s="68"/>
      <c r="AH227" s="69"/>
      <c r="AI227" s="68"/>
      <c r="AJ227" s="70"/>
      <c r="AK227" s="66"/>
      <c r="AL227" s="71"/>
      <c r="AM227" s="74"/>
      <c r="AN227" s="72"/>
      <c r="AO227" s="72"/>
      <c r="AP227" s="72"/>
      <c r="AQ227" s="72"/>
      <c r="AR227" s="72"/>
      <c r="AS227" s="72"/>
      <c r="AT227" s="72"/>
      <c r="AU227" s="72"/>
      <c r="AV227" s="72"/>
      <c r="AW227" s="72"/>
      <c r="AX227" s="72"/>
      <c r="AY227" s="72"/>
      <c r="AZ227" s="72"/>
      <c r="BA227" s="72"/>
      <c r="BB227" s="72"/>
      <c r="BC227" s="121">
        <f t="shared" si="224"/>
        <v>0</v>
      </c>
      <c r="BD227" s="121">
        <f t="shared" ref="BD227:BD230" si="231">+BD226*BC227</f>
        <v>0</v>
      </c>
      <c r="BE227" s="121">
        <f t="shared" si="230"/>
        <v>0.29399999999999998</v>
      </c>
      <c r="BF227" s="220"/>
      <c r="BG227" s="220"/>
      <c r="BH227" s="220"/>
      <c r="BI227" s="220"/>
      <c r="BJ227" s="227"/>
      <c r="BK227" s="244"/>
      <c r="BL227" s="195"/>
      <c r="BM227" s="134" t="s">
        <v>531</v>
      </c>
      <c r="BN227" s="134" t="s">
        <v>515</v>
      </c>
      <c r="BO227" s="142">
        <v>44562</v>
      </c>
      <c r="BP227" s="142">
        <v>44926</v>
      </c>
      <c r="BQ227" s="134" t="s">
        <v>532</v>
      </c>
      <c r="BR227" s="134" t="s">
        <v>675</v>
      </c>
      <c r="BS227" s="195"/>
      <c r="BT227" s="195"/>
      <c r="BU227" s="195"/>
      <c r="BV227" s="195"/>
      <c r="BW227" s="195"/>
      <c r="BX227" s="195"/>
      <c r="BY227" s="195"/>
      <c r="BZ227" s="195"/>
      <c r="CA227" s="195"/>
      <c r="CB227" s="195"/>
      <c r="CC227" s="195"/>
      <c r="CD227" s="195"/>
      <c r="CE227" s="195"/>
      <c r="CF227" s="195"/>
      <c r="CG227" s="195"/>
      <c r="CH227" s="195"/>
      <c r="CI227" s="195"/>
      <c r="CJ227" s="195"/>
      <c r="CK227" s="195"/>
      <c r="CL227" s="195"/>
      <c r="CM227" s="195"/>
      <c r="CN227" s="195"/>
      <c r="CO227" s="195"/>
      <c r="CP227" s="195"/>
      <c r="CQ227" s="195"/>
      <c r="CR227" s="195"/>
    </row>
    <row r="228" spans="1:96" ht="57" x14ac:dyDescent="0.2">
      <c r="A228" s="250"/>
      <c r="B228" s="253"/>
      <c r="C228" s="241"/>
      <c r="D228" s="241"/>
      <c r="E228" s="253"/>
      <c r="F228" s="253"/>
      <c r="G228" s="253"/>
      <c r="H228" s="253"/>
      <c r="I228" s="259"/>
      <c r="J228" s="262"/>
      <c r="K228" s="265"/>
      <c r="L228" s="268"/>
      <c r="M228" s="271"/>
      <c r="N228" s="265"/>
      <c r="O228" s="212"/>
      <c r="P228" s="212"/>
      <c r="Q228" s="215"/>
      <c r="R228" s="65"/>
      <c r="S228" s="51"/>
      <c r="T228" s="65">
        <f>VLOOKUP(U228,FORMULAS!$A$15:$B$18,2,0)</f>
        <v>0</v>
      </c>
      <c r="U228" s="66" t="s">
        <v>163</v>
      </c>
      <c r="V228" s="67">
        <f>+IF(U228='Tabla Valoración controles'!$D$4,'Tabla Valoración controles'!$F$4,IF('208-PLA-Ft-78 Mapa Gestión'!U228='Tabla Valoración controles'!$D$5,'Tabla Valoración controles'!$F$5,IF(U228=FORMULAS!$A$10,0,'Tabla Valoración controles'!$F$6)))</f>
        <v>0</v>
      </c>
      <c r="W228" s="66"/>
      <c r="X228" s="68">
        <f>+IF(W228='Tabla Valoración controles'!$D$7,'Tabla Valoración controles'!$F$7,IF(U228=FORMULAS!$A$10,0,'Tabla Valoración controles'!$F$8))</f>
        <v>0</v>
      </c>
      <c r="Y228" s="66"/>
      <c r="Z228" s="67">
        <f>+IF(Y228='Tabla Valoración controles'!$D$9,'Tabla Valoración controles'!$F$9,IF(U228=FORMULAS!$A$10,0,'Tabla Valoración controles'!$F$10))</f>
        <v>0</v>
      </c>
      <c r="AA228" s="66"/>
      <c r="AB228" s="67">
        <f>+IF(AA228='Tabla Valoración controles'!$D$9,'Tabla Valoración controles'!$F$9,IF(W228=FORMULAS!$A$10,0,'Tabla Valoración controles'!$F$10))</f>
        <v>0</v>
      </c>
      <c r="AC228" s="66"/>
      <c r="AD228" s="67">
        <f>+IF(AC228='Tabla Valoración controles'!$D$13,'Tabla Valoración controles'!$F$13,'Tabla Valoración controles'!$F$14)</f>
        <v>0</v>
      </c>
      <c r="AE228" s="123"/>
      <c r="AF228" s="69"/>
      <c r="AG228" s="68"/>
      <c r="AH228" s="69"/>
      <c r="AI228" s="68"/>
      <c r="AJ228" s="70"/>
      <c r="AK228" s="66"/>
      <c r="AL228" s="71"/>
      <c r="AM228" s="74"/>
      <c r="AN228" s="72"/>
      <c r="AO228" s="72"/>
      <c r="AP228" s="72"/>
      <c r="AQ228" s="72"/>
      <c r="AR228" s="72"/>
      <c r="AS228" s="72"/>
      <c r="AT228" s="72"/>
      <c r="AU228" s="72"/>
      <c r="AV228" s="72"/>
      <c r="AW228" s="72"/>
      <c r="AX228" s="72"/>
      <c r="AY228" s="72"/>
      <c r="AZ228" s="72"/>
      <c r="BA228" s="72"/>
      <c r="BB228" s="72"/>
      <c r="BC228" s="121">
        <f t="shared" ref="BC228:BC233" si="232">+V228+X228+Z228</f>
        <v>0</v>
      </c>
      <c r="BD228" s="121">
        <f t="shared" si="231"/>
        <v>0</v>
      </c>
      <c r="BE228" s="121">
        <f t="shared" si="230"/>
        <v>0.29399999999999998</v>
      </c>
      <c r="BF228" s="220"/>
      <c r="BG228" s="220"/>
      <c r="BH228" s="220"/>
      <c r="BI228" s="220"/>
      <c r="BJ228" s="227"/>
      <c r="BK228" s="244"/>
      <c r="BL228" s="195"/>
      <c r="BM228" s="137"/>
      <c r="BN228" s="137"/>
      <c r="BO228" s="137"/>
      <c r="BP228" s="137"/>
      <c r="BQ228" s="137"/>
      <c r="BR228" s="137"/>
      <c r="BS228" s="195"/>
      <c r="BT228" s="195"/>
      <c r="BU228" s="195"/>
      <c r="BV228" s="195"/>
      <c r="BW228" s="195"/>
      <c r="BX228" s="195"/>
      <c r="BY228" s="195"/>
      <c r="BZ228" s="195"/>
      <c r="CA228" s="195"/>
      <c r="CB228" s="195"/>
      <c r="CC228" s="195"/>
      <c r="CD228" s="195"/>
      <c r="CE228" s="195"/>
      <c r="CF228" s="195"/>
      <c r="CG228" s="195"/>
      <c r="CH228" s="195"/>
      <c r="CI228" s="195"/>
      <c r="CJ228" s="195"/>
      <c r="CK228" s="195"/>
      <c r="CL228" s="195"/>
      <c r="CM228" s="195"/>
      <c r="CN228" s="195"/>
      <c r="CO228" s="195"/>
      <c r="CP228" s="195"/>
      <c r="CQ228" s="195"/>
      <c r="CR228" s="195"/>
    </row>
    <row r="229" spans="1:96" ht="57" x14ac:dyDescent="0.2">
      <c r="A229" s="250"/>
      <c r="B229" s="253"/>
      <c r="C229" s="241"/>
      <c r="D229" s="241"/>
      <c r="E229" s="253"/>
      <c r="F229" s="253"/>
      <c r="G229" s="253"/>
      <c r="H229" s="253"/>
      <c r="I229" s="259"/>
      <c r="J229" s="262"/>
      <c r="K229" s="265"/>
      <c r="L229" s="268"/>
      <c r="M229" s="271"/>
      <c r="N229" s="265"/>
      <c r="O229" s="212"/>
      <c r="P229" s="212"/>
      <c r="Q229" s="215"/>
      <c r="R229" s="65"/>
      <c r="S229" s="51"/>
      <c r="T229" s="65">
        <f>VLOOKUP(U229,FORMULAS!$A$15:$B$18,2,0)</f>
        <v>0</v>
      </c>
      <c r="U229" s="66" t="s">
        <v>163</v>
      </c>
      <c r="V229" s="67">
        <f>+IF(U229='Tabla Valoración controles'!$D$4,'Tabla Valoración controles'!$F$4,IF('208-PLA-Ft-78 Mapa Gestión'!U229='Tabla Valoración controles'!$D$5,'Tabla Valoración controles'!$F$5,IF(U229=FORMULAS!$A$10,0,'Tabla Valoración controles'!$F$6)))</f>
        <v>0</v>
      </c>
      <c r="W229" s="66"/>
      <c r="X229" s="68">
        <f>+IF(W229='Tabla Valoración controles'!$D$7,'Tabla Valoración controles'!$F$7,IF(U229=FORMULAS!$A$10,0,'Tabla Valoración controles'!$F$8))</f>
        <v>0</v>
      </c>
      <c r="Y229" s="66"/>
      <c r="Z229" s="67">
        <f>+IF(Y229='Tabla Valoración controles'!$D$9,'Tabla Valoración controles'!$F$9,IF(U229=FORMULAS!$A$10,0,'Tabla Valoración controles'!$F$10))</f>
        <v>0</v>
      </c>
      <c r="AA229" s="66"/>
      <c r="AB229" s="67">
        <f>+IF(AA229='Tabla Valoración controles'!$D$9,'Tabla Valoración controles'!$F$9,IF(W229=FORMULAS!$A$10,0,'Tabla Valoración controles'!$F$10))</f>
        <v>0</v>
      </c>
      <c r="AC229" s="66"/>
      <c r="AD229" s="67">
        <f>+IF(AC229='Tabla Valoración controles'!$D$13,'Tabla Valoración controles'!$F$13,'Tabla Valoración controles'!$F$14)</f>
        <v>0</v>
      </c>
      <c r="AE229" s="123"/>
      <c r="AF229" s="69"/>
      <c r="AG229" s="68"/>
      <c r="AH229" s="69"/>
      <c r="AI229" s="68"/>
      <c r="AJ229" s="70"/>
      <c r="AK229" s="66"/>
      <c r="AL229" s="71"/>
      <c r="AM229" s="74"/>
      <c r="AN229" s="72"/>
      <c r="AO229" s="72"/>
      <c r="AP229" s="72"/>
      <c r="AQ229" s="72"/>
      <c r="AR229" s="72"/>
      <c r="AS229" s="72"/>
      <c r="AT229" s="72"/>
      <c r="AU229" s="72"/>
      <c r="AV229" s="72"/>
      <c r="AW229" s="72"/>
      <c r="AX229" s="72"/>
      <c r="AY229" s="72"/>
      <c r="AZ229" s="72"/>
      <c r="BA229" s="72"/>
      <c r="BB229" s="72"/>
      <c r="BC229" s="121">
        <f t="shared" si="232"/>
        <v>0</v>
      </c>
      <c r="BD229" s="121">
        <f t="shared" si="231"/>
        <v>0</v>
      </c>
      <c r="BE229" s="121">
        <f t="shared" si="230"/>
        <v>0.29399999999999998</v>
      </c>
      <c r="BF229" s="220"/>
      <c r="BG229" s="220"/>
      <c r="BH229" s="220"/>
      <c r="BI229" s="220"/>
      <c r="BJ229" s="227"/>
      <c r="BK229" s="244"/>
      <c r="BL229" s="195"/>
      <c r="BM229" s="137"/>
      <c r="BN229" s="137"/>
      <c r="BO229" s="137"/>
      <c r="BP229" s="137"/>
      <c r="BQ229" s="137"/>
      <c r="BR229" s="137"/>
      <c r="BS229" s="195"/>
      <c r="BT229" s="195"/>
      <c r="BU229" s="195"/>
      <c r="BV229" s="195"/>
      <c r="BW229" s="195"/>
      <c r="BX229" s="195"/>
      <c r="BY229" s="195"/>
      <c r="BZ229" s="195"/>
      <c r="CA229" s="195"/>
      <c r="CB229" s="195"/>
      <c r="CC229" s="195"/>
      <c r="CD229" s="195"/>
      <c r="CE229" s="195"/>
      <c r="CF229" s="195"/>
      <c r="CG229" s="195"/>
      <c r="CH229" s="195"/>
      <c r="CI229" s="195"/>
      <c r="CJ229" s="195"/>
      <c r="CK229" s="195"/>
      <c r="CL229" s="195"/>
      <c r="CM229" s="195"/>
      <c r="CN229" s="195"/>
      <c r="CO229" s="195"/>
      <c r="CP229" s="195"/>
      <c r="CQ229" s="195"/>
      <c r="CR229" s="195"/>
    </row>
    <row r="230" spans="1:96" ht="57" x14ac:dyDescent="0.2">
      <c r="A230" s="251"/>
      <c r="B230" s="254"/>
      <c r="C230" s="242"/>
      <c r="D230" s="242"/>
      <c r="E230" s="254"/>
      <c r="F230" s="254"/>
      <c r="G230" s="254"/>
      <c r="H230" s="254"/>
      <c r="I230" s="260"/>
      <c r="J230" s="263"/>
      <c r="K230" s="266"/>
      <c r="L230" s="269"/>
      <c r="M230" s="272"/>
      <c r="N230" s="266"/>
      <c r="O230" s="213"/>
      <c r="P230" s="213"/>
      <c r="Q230" s="216"/>
      <c r="R230" s="65"/>
      <c r="S230" s="51"/>
      <c r="T230" s="65">
        <f>VLOOKUP(U230,FORMULAS!$A$15:$B$18,2,0)</f>
        <v>0</v>
      </c>
      <c r="U230" s="66" t="s">
        <v>163</v>
      </c>
      <c r="V230" s="67">
        <f>+IF(U230='Tabla Valoración controles'!$D$4,'Tabla Valoración controles'!$F$4,IF('208-PLA-Ft-78 Mapa Gestión'!U230='Tabla Valoración controles'!$D$5,'Tabla Valoración controles'!$F$5,IF(U230=FORMULAS!$A$10,0,'Tabla Valoración controles'!$F$6)))</f>
        <v>0</v>
      </c>
      <c r="W230" s="66"/>
      <c r="X230" s="68">
        <f>+IF(W230='Tabla Valoración controles'!$D$7,'Tabla Valoración controles'!$F$7,IF(U230=FORMULAS!$A$10,0,'Tabla Valoración controles'!$F$8))</f>
        <v>0</v>
      </c>
      <c r="Y230" s="66"/>
      <c r="Z230" s="67">
        <f>+IF(Y230='Tabla Valoración controles'!$D$9,'Tabla Valoración controles'!$F$9,IF(U230=FORMULAS!$A$10,0,'Tabla Valoración controles'!$F$10))</f>
        <v>0</v>
      </c>
      <c r="AA230" s="66"/>
      <c r="AB230" s="67">
        <f>+IF(AA230='Tabla Valoración controles'!$D$9,'Tabla Valoración controles'!$F$9,IF(W230=FORMULAS!$A$10,0,'Tabla Valoración controles'!$F$10))</f>
        <v>0</v>
      </c>
      <c r="AC230" s="66"/>
      <c r="AD230" s="67">
        <f>+IF(AC230='Tabla Valoración controles'!$D$13,'Tabla Valoración controles'!$F$13,'Tabla Valoración controles'!$F$14)</f>
        <v>0</v>
      </c>
      <c r="AE230" s="123"/>
      <c r="AF230" s="69"/>
      <c r="AG230" s="68"/>
      <c r="AH230" s="69"/>
      <c r="AI230" s="68"/>
      <c r="AJ230" s="70"/>
      <c r="AK230" s="66"/>
      <c r="AL230" s="71"/>
      <c r="AM230" s="74"/>
      <c r="AN230" s="72"/>
      <c r="AO230" s="72"/>
      <c r="AP230" s="72"/>
      <c r="AQ230" s="72"/>
      <c r="AR230" s="72"/>
      <c r="AS230" s="72"/>
      <c r="AT230" s="72"/>
      <c r="AU230" s="72"/>
      <c r="AV230" s="72"/>
      <c r="AW230" s="72"/>
      <c r="AX230" s="72"/>
      <c r="AY230" s="72"/>
      <c r="AZ230" s="72"/>
      <c r="BA230" s="72"/>
      <c r="BB230" s="72"/>
      <c r="BC230" s="121">
        <f t="shared" si="232"/>
        <v>0</v>
      </c>
      <c r="BD230" s="121">
        <f t="shared" si="231"/>
        <v>0</v>
      </c>
      <c r="BE230" s="121">
        <f t="shared" si="230"/>
        <v>0.29399999999999998</v>
      </c>
      <c r="BF230" s="220"/>
      <c r="BG230" s="220"/>
      <c r="BH230" s="220"/>
      <c r="BI230" s="220"/>
      <c r="BJ230" s="227"/>
      <c r="BK230" s="244"/>
      <c r="BL230" s="202"/>
      <c r="BM230" s="138"/>
      <c r="BN230" s="138"/>
      <c r="BO230" s="138"/>
      <c r="BP230" s="138"/>
      <c r="BQ230" s="138"/>
      <c r="BR230" s="138"/>
      <c r="BS230" s="202"/>
      <c r="BT230" s="202"/>
      <c r="BU230" s="202"/>
      <c r="BV230" s="202"/>
      <c r="BW230" s="202"/>
      <c r="BX230" s="202"/>
      <c r="BY230" s="202"/>
      <c r="BZ230" s="202"/>
      <c r="CA230" s="202"/>
      <c r="CB230" s="202"/>
      <c r="CC230" s="202"/>
      <c r="CD230" s="202"/>
      <c r="CE230" s="202"/>
      <c r="CF230" s="202"/>
      <c r="CG230" s="202"/>
      <c r="CH230" s="202"/>
      <c r="CI230" s="202"/>
      <c r="CJ230" s="202"/>
      <c r="CK230" s="202"/>
      <c r="CL230" s="202"/>
      <c r="CM230" s="202"/>
      <c r="CN230" s="202"/>
      <c r="CO230" s="202"/>
      <c r="CP230" s="202"/>
      <c r="CQ230" s="202"/>
      <c r="CR230" s="202"/>
    </row>
    <row r="231" spans="1:96" ht="57" customHeight="1" x14ac:dyDescent="0.2">
      <c r="A231" s="249">
        <v>38</v>
      </c>
      <c r="B231" s="252" t="s">
        <v>198</v>
      </c>
      <c r="C231" s="240" t="str">
        <f t="shared" ref="C231" si="233">VLOOKUP(B231,$CW$511:$CX$533,2,0)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31" s="240" t="str">
        <f>VLOOKUP(B231,FORMULAS!$A$30:$C$52,3,0)</f>
        <v xml:space="preserve">Subdirector Administrativo </v>
      </c>
      <c r="E231" s="252" t="s">
        <v>115</v>
      </c>
      <c r="F231" s="252" t="s">
        <v>533</v>
      </c>
      <c r="G231" s="252" t="s">
        <v>534</v>
      </c>
      <c r="H231" s="252" t="s">
        <v>676</v>
      </c>
      <c r="I231" s="258" t="s">
        <v>279</v>
      </c>
      <c r="J231" s="261">
        <v>364</v>
      </c>
      <c r="K231" s="264" t="str">
        <f>+IF(L231=FORMULAS!$N$2,FORMULAS!$O$2,IF('208-PLA-Ft-78 Mapa Gestión'!L231:L236=FORMULAS!$N$3,FORMULAS!$O$3,IF('208-PLA-Ft-78 Mapa Gestión'!L231:L236=FORMULAS!$N$4,FORMULAS!$O$4,IF('208-PLA-Ft-78 Mapa Gestión'!L231:L236=FORMULAS!$N$5,FORMULAS!$O$5,IF('208-PLA-Ft-78 Mapa Gestión'!L231:L236=FORMULAS!$N$6,FORMULAS!$O$6)))))</f>
        <v>Media</v>
      </c>
      <c r="L231" s="267">
        <f>+IF(J231&lt;=FORMULAS!$M$2,FORMULAS!$N$2,IF('208-PLA-Ft-78 Mapa Gestión'!J231&lt;=FORMULAS!$M$3,FORMULAS!$N$3,IF('208-PLA-Ft-78 Mapa Gestión'!J231&lt;=FORMULAS!$M$4,FORMULAS!$N$4,IF('208-PLA-Ft-78 Mapa Gestión'!J231&lt;=FORMULAS!$M$5,FORMULAS!$N$5,FORMULAS!$N$6))))</f>
        <v>0.6</v>
      </c>
      <c r="M231" s="270" t="s">
        <v>93</v>
      </c>
      <c r="N231" s="264" t="str">
        <f>+IF(M231=FORMULAS!$H$2,FORMULAS!$I$2,IF('208-PLA-Ft-78 Mapa Gestión'!M231:M236=FORMULAS!$H$3,FORMULAS!$I$3,IF('208-PLA-Ft-78 Mapa Gestión'!M231:M236=FORMULAS!$H$4,FORMULAS!$I$4,IF('208-PLA-Ft-78 Mapa Gestión'!M231:M236=FORMULAS!$H$5,FORMULAS!$I$5,IF('208-PLA-Ft-78 Mapa Gestión'!M231:M236=FORMULAS!$H$6,FORMULAS!$I$6,IF('208-PLA-Ft-78 Mapa Gestión'!M231:M236=FORMULAS!$H$7,FORMULAS!$I$7,IF('208-PLA-Ft-78 Mapa Gestión'!M231:M236=FORMULAS!$H$8,FORMULAS!$I$8,IF('208-PLA-Ft-78 Mapa Gestión'!M231:M236=FORMULAS!$H$9,FORMULAS!$I$9,IF('208-PLA-Ft-78 Mapa Gestión'!M231:M236=FORMULAS!$H$10,FORMULAS!$I$10,IF('208-PLA-Ft-78 Mapa Gestión'!M231:M236=FORMULAS!$H$11,FORMULAS!$I$11))))))))))</f>
        <v>Moderado</v>
      </c>
      <c r="O231" s="211">
        <f>VLOOKUP(N231,FORMULAS!$I$1:$J$6,2,0)</f>
        <v>0.6</v>
      </c>
      <c r="P231" s="211" t="str">
        <f t="shared" ref="P231" si="234">CONCATENATE(N231,K231)</f>
        <v>ModeradoMedia</v>
      </c>
      <c r="Q231" s="214" t="str">
        <f>VLOOKUP(P231,FORMULAS!$K$17:$L$42,2,0)</f>
        <v>Moderado</v>
      </c>
      <c r="R231" s="65">
        <v>1</v>
      </c>
      <c r="S231" s="51" t="s">
        <v>535</v>
      </c>
      <c r="T231" s="65" t="str">
        <f>VLOOKUP(U231,FORMULAS!$A$15:$B$18,2,0)</f>
        <v>Probabilidad</v>
      </c>
      <c r="U231" s="66" t="s">
        <v>14</v>
      </c>
      <c r="V231" s="67">
        <f>+IF(U231='Tabla Valoración controles'!$D$4,'Tabla Valoración controles'!$F$4,IF('208-PLA-Ft-78 Mapa Gestión'!U231='Tabla Valoración controles'!$D$5,'Tabla Valoración controles'!$F$5,IF(U231=FORMULAS!$A$10,0,'Tabla Valoración controles'!$F$6)))</f>
        <v>0.15</v>
      </c>
      <c r="W231" s="66" t="s">
        <v>8</v>
      </c>
      <c r="X231" s="68">
        <f>+IF(W231='Tabla Valoración controles'!$D$7,'Tabla Valoración controles'!$F$7,IF(U231=FORMULAS!$A$10,0,'Tabla Valoración controles'!$F$8))</f>
        <v>0.15</v>
      </c>
      <c r="Y231" s="66" t="s">
        <v>18</v>
      </c>
      <c r="Z231" s="67">
        <f>+IF(Y231='Tabla Valoración controles'!$D$9,'Tabla Valoración controles'!$F$9,IF(U231=FORMULAS!$A$10,0,'Tabla Valoración controles'!$F$10))</f>
        <v>0</v>
      </c>
      <c r="AA231" s="66" t="s">
        <v>22</v>
      </c>
      <c r="AB231" s="67">
        <f>+IF(AA231='Tabla Valoración controles'!$D$9,'Tabla Valoración controles'!$F$9,IF(W231=FORMULAS!$A$10,0,'Tabla Valoración controles'!$F$10))</f>
        <v>0</v>
      </c>
      <c r="AC231" s="66" t="s">
        <v>102</v>
      </c>
      <c r="AD231" s="67">
        <f>+IF(AC231='Tabla Valoración controles'!$D$13,'Tabla Valoración controles'!$F$13,'Tabla Valoración controles'!$F$14)</f>
        <v>0</v>
      </c>
      <c r="AE231" s="123"/>
      <c r="AF231" s="69"/>
      <c r="AG231" s="68"/>
      <c r="AH231" s="69"/>
      <c r="AI231" s="68"/>
      <c r="AJ231" s="70"/>
      <c r="AK231" s="66"/>
      <c r="AL231" s="71"/>
      <c r="AM231" s="74"/>
      <c r="AN231" s="72"/>
      <c r="AO231" s="72"/>
      <c r="AP231" s="72"/>
      <c r="AQ231" s="72"/>
      <c r="AR231" s="72"/>
      <c r="AS231" s="72"/>
      <c r="AT231" s="72"/>
      <c r="AU231" s="72"/>
      <c r="AV231" s="72"/>
      <c r="AW231" s="72"/>
      <c r="AX231" s="72"/>
      <c r="AY231" s="72"/>
      <c r="AZ231" s="72"/>
      <c r="BA231" s="72"/>
      <c r="BB231" s="72"/>
      <c r="BC231" s="121">
        <f t="shared" si="232"/>
        <v>0.3</v>
      </c>
      <c r="BD231" s="121">
        <f>+IF(T231=FORMULAS!$A$8,'208-PLA-Ft-78 Mapa Gestión'!BC231*'208-PLA-Ft-78 Mapa Gestión'!L231:L236,'208-PLA-Ft-78 Mapa Gestión'!BC231*'208-PLA-Ft-78 Mapa Gestión'!O231:O236)</f>
        <v>0.18</v>
      </c>
      <c r="BE231" s="121">
        <f>+IF(T231=FORMULAS!$A$8,'208-PLA-Ft-78 Mapa Gestión'!L231:L236-'208-PLA-Ft-78 Mapa Gestión'!BD231,0)</f>
        <v>0.42</v>
      </c>
      <c r="BF231" s="219">
        <f t="shared" ref="BF231" si="235">+BE236</f>
        <v>0.42</v>
      </c>
      <c r="BG231" s="219" t="str">
        <f>+IF(BF231&lt;=FORMULAS!$N$2,FORMULAS!$O$2,IF(BF231&lt;=FORMULAS!$N$3,FORMULAS!$O$3,IF(BF231&lt;=FORMULAS!$N$4,FORMULAS!$O$4,IF(BF231&lt;=FORMULAS!$N$5,FORMULAS!$O$5,FORMULAS!O228))))</f>
        <v>Media</v>
      </c>
      <c r="BH231" s="219" t="str">
        <f>+IF(T231=FORMULAS!$A$9,BE236,'208-PLA-Ft-78 Mapa Gestión'!N231:N236)</f>
        <v>Moderado</v>
      </c>
      <c r="BI231" s="219">
        <f>+IF(T231=FORMULAS!B231,'208-PLA-Ft-78 Mapa Gestión'!BE236,'208-PLA-Ft-78 Mapa Gestión'!O231:O236)</f>
        <v>0.6</v>
      </c>
      <c r="BJ231" s="227" t="str">
        <f t="shared" ref="BJ231" si="236">CONCATENATE(BH231,BG231)</f>
        <v>ModeradoMedia</v>
      </c>
      <c r="BK231" s="243" t="str">
        <f>VLOOKUP(BJ231,FORMULAS!$K$17:$L$42,2,0)</f>
        <v>Moderado</v>
      </c>
      <c r="BL231" s="194" t="s">
        <v>170</v>
      </c>
      <c r="BM231" s="134" t="s">
        <v>677</v>
      </c>
      <c r="BN231" s="134" t="s">
        <v>515</v>
      </c>
      <c r="BO231" s="142">
        <v>44562</v>
      </c>
      <c r="BP231" s="142">
        <v>44286</v>
      </c>
      <c r="BQ231" s="134" t="s">
        <v>536</v>
      </c>
      <c r="BR231" s="134" t="s">
        <v>537</v>
      </c>
      <c r="BS231" s="136" t="s">
        <v>253</v>
      </c>
      <c r="BT231" s="194"/>
      <c r="BU231" s="194"/>
      <c r="BV231" s="194"/>
      <c r="BW231" s="194"/>
      <c r="BX231" s="194"/>
      <c r="BY231" s="194"/>
      <c r="BZ231" s="194"/>
      <c r="CA231" s="194"/>
      <c r="CB231" s="194"/>
      <c r="CC231" s="194"/>
      <c r="CD231" s="194"/>
      <c r="CE231" s="194"/>
      <c r="CF231" s="194"/>
      <c r="CG231" s="194"/>
      <c r="CH231" s="194"/>
      <c r="CI231" s="194"/>
      <c r="CJ231" s="194"/>
      <c r="CK231" s="194"/>
      <c r="CL231" s="194"/>
      <c r="CM231" s="194"/>
      <c r="CN231" s="194"/>
      <c r="CO231" s="194"/>
      <c r="CP231" s="194"/>
      <c r="CQ231" s="194"/>
      <c r="CR231" s="194"/>
    </row>
    <row r="232" spans="1:96" ht="63.75" x14ac:dyDescent="0.2">
      <c r="A232" s="250"/>
      <c r="B232" s="253"/>
      <c r="C232" s="241"/>
      <c r="D232" s="241"/>
      <c r="E232" s="253"/>
      <c r="F232" s="253"/>
      <c r="G232" s="253"/>
      <c r="H232" s="253"/>
      <c r="I232" s="259"/>
      <c r="J232" s="262"/>
      <c r="K232" s="265"/>
      <c r="L232" s="268"/>
      <c r="M232" s="271"/>
      <c r="N232" s="265"/>
      <c r="O232" s="212"/>
      <c r="P232" s="212"/>
      <c r="Q232" s="215"/>
      <c r="R232" s="65"/>
      <c r="S232" s="51"/>
      <c r="T232" s="65">
        <f>VLOOKUP(U232,FORMULAS!$A$15:$B$18,2,0)</f>
        <v>0</v>
      </c>
      <c r="U232" s="66" t="s">
        <v>163</v>
      </c>
      <c r="V232" s="67">
        <f>+IF(U232='Tabla Valoración controles'!$D$4,'Tabla Valoración controles'!$F$4,IF('208-PLA-Ft-78 Mapa Gestión'!U232='Tabla Valoración controles'!$D$5,'Tabla Valoración controles'!$F$5,IF(U232=FORMULAS!$A$10,0,'Tabla Valoración controles'!$F$6)))</f>
        <v>0</v>
      </c>
      <c r="W232" s="66"/>
      <c r="X232" s="68">
        <f>+IF(W232='Tabla Valoración controles'!$D$7,'Tabla Valoración controles'!$F$7,IF(U232=FORMULAS!$A$10,0,'Tabla Valoración controles'!$F$8))</f>
        <v>0</v>
      </c>
      <c r="Y232" s="66"/>
      <c r="Z232" s="67">
        <f>+IF(Y232='Tabla Valoración controles'!$D$9,'Tabla Valoración controles'!$F$9,IF(U232=FORMULAS!$A$10,0,'Tabla Valoración controles'!$F$10))</f>
        <v>0</v>
      </c>
      <c r="AA232" s="66"/>
      <c r="AB232" s="67">
        <f>+IF(AA232='Tabla Valoración controles'!$D$9,'Tabla Valoración controles'!$F$9,IF(W232=FORMULAS!$A$10,0,'Tabla Valoración controles'!$F$10))</f>
        <v>0</v>
      </c>
      <c r="AC232" s="66"/>
      <c r="AD232" s="67">
        <f>+IF(AC232='Tabla Valoración controles'!$D$13,'Tabla Valoración controles'!$F$13,'Tabla Valoración controles'!$F$14)</f>
        <v>0</v>
      </c>
      <c r="AE232" s="123"/>
      <c r="AF232" s="69"/>
      <c r="AG232" s="68"/>
      <c r="AH232" s="69"/>
      <c r="AI232" s="68"/>
      <c r="AJ232" s="70"/>
      <c r="AK232" s="66"/>
      <c r="AL232" s="71"/>
      <c r="AM232" s="74"/>
      <c r="AN232" s="72"/>
      <c r="AO232" s="72"/>
      <c r="AP232" s="72"/>
      <c r="AQ232" s="72"/>
      <c r="AR232" s="72"/>
      <c r="AS232" s="72"/>
      <c r="AT232" s="72"/>
      <c r="AU232" s="72"/>
      <c r="AV232" s="72"/>
      <c r="AW232" s="72"/>
      <c r="AX232" s="72"/>
      <c r="AY232" s="72"/>
      <c r="AZ232" s="72"/>
      <c r="BA232" s="72"/>
      <c r="BB232" s="72"/>
      <c r="BC232" s="121">
        <f t="shared" si="232"/>
        <v>0</v>
      </c>
      <c r="BD232" s="121">
        <f t="shared" ref="BD232" si="237">+BC232*BE231</f>
        <v>0</v>
      </c>
      <c r="BE232" s="121">
        <f t="shared" ref="BE232:BE236" si="238">+BE231-BD232</f>
        <v>0.42</v>
      </c>
      <c r="BF232" s="220"/>
      <c r="BG232" s="220"/>
      <c r="BH232" s="220"/>
      <c r="BI232" s="220"/>
      <c r="BJ232" s="227"/>
      <c r="BK232" s="244"/>
      <c r="BL232" s="195"/>
      <c r="BM232" s="134" t="s">
        <v>678</v>
      </c>
      <c r="BN232" s="134" t="s">
        <v>515</v>
      </c>
      <c r="BO232" s="142">
        <v>44562</v>
      </c>
      <c r="BP232" s="142">
        <v>44286</v>
      </c>
      <c r="BQ232" s="134" t="s">
        <v>538</v>
      </c>
      <c r="BR232" s="134" t="s">
        <v>539</v>
      </c>
      <c r="BS232" s="136" t="s">
        <v>253</v>
      </c>
      <c r="BT232" s="195"/>
      <c r="BU232" s="195"/>
      <c r="BV232" s="195"/>
      <c r="BW232" s="195"/>
      <c r="BX232" s="195"/>
      <c r="BY232" s="195"/>
      <c r="BZ232" s="195"/>
      <c r="CA232" s="195"/>
      <c r="CB232" s="195"/>
      <c r="CC232" s="195"/>
      <c r="CD232" s="195"/>
      <c r="CE232" s="195"/>
      <c r="CF232" s="195"/>
      <c r="CG232" s="195"/>
      <c r="CH232" s="195"/>
      <c r="CI232" s="195"/>
      <c r="CJ232" s="195"/>
      <c r="CK232" s="195"/>
      <c r="CL232" s="195"/>
      <c r="CM232" s="195"/>
      <c r="CN232" s="195"/>
      <c r="CO232" s="195"/>
      <c r="CP232" s="195"/>
      <c r="CQ232" s="195"/>
      <c r="CR232" s="195"/>
    </row>
    <row r="233" spans="1:96" ht="57" x14ac:dyDescent="0.2">
      <c r="A233" s="250"/>
      <c r="B233" s="253"/>
      <c r="C233" s="241"/>
      <c r="D233" s="241"/>
      <c r="E233" s="253"/>
      <c r="F233" s="253"/>
      <c r="G233" s="253"/>
      <c r="H233" s="253"/>
      <c r="I233" s="259"/>
      <c r="J233" s="262"/>
      <c r="K233" s="265"/>
      <c r="L233" s="268"/>
      <c r="M233" s="271"/>
      <c r="N233" s="265"/>
      <c r="O233" s="212"/>
      <c r="P233" s="212"/>
      <c r="Q233" s="215"/>
      <c r="R233" s="65"/>
      <c r="S233" s="51"/>
      <c r="T233" s="65">
        <f>VLOOKUP(U233,FORMULAS!$A$15:$B$18,2,0)</f>
        <v>0</v>
      </c>
      <c r="U233" s="66" t="s">
        <v>163</v>
      </c>
      <c r="V233" s="67">
        <f>+IF(U233='Tabla Valoración controles'!$D$4,'Tabla Valoración controles'!$F$4,IF('208-PLA-Ft-78 Mapa Gestión'!U233='Tabla Valoración controles'!$D$5,'Tabla Valoración controles'!$F$5,IF(U233=FORMULAS!$A$10,0,'Tabla Valoración controles'!$F$6)))</f>
        <v>0</v>
      </c>
      <c r="W233" s="66"/>
      <c r="X233" s="68">
        <f>+IF(W233='Tabla Valoración controles'!$D$7,'Tabla Valoración controles'!$F$7,IF(U233=FORMULAS!$A$10,0,'Tabla Valoración controles'!$F$8))</f>
        <v>0</v>
      </c>
      <c r="Y233" s="66"/>
      <c r="Z233" s="67">
        <f>+IF(Y233='Tabla Valoración controles'!$D$9,'Tabla Valoración controles'!$F$9,IF(U233=FORMULAS!$A$10,0,'Tabla Valoración controles'!$F$10))</f>
        <v>0</v>
      </c>
      <c r="AA233" s="66"/>
      <c r="AB233" s="67">
        <f>+IF(AA233='Tabla Valoración controles'!$D$9,'Tabla Valoración controles'!$F$9,IF(W233=FORMULAS!$A$10,0,'Tabla Valoración controles'!$F$10))</f>
        <v>0</v>
      </c>
      <c r="AC233" s="66"/>
      <c r="AD233" s="67">
        <f>+IF(AC233='Tabla Valoración controles'!$D$13,'Tabla Valoración controles'!$F$13,'Tabla Valoración controles'!$F$14)</f>
        <v>0</v>
      </c>
      <c r="AE233" s="123"/>
      <c r="AF233" s="69"/>
      <c r="AG233" s="68"/>
      <c r="AH233" s="69"/>
      <c r="AI233" s="68"/>
      <c r="AJ233" s="70"/>
      <c r="AK233" s="66"/>
      <c r="AL233" s="71"/>
      <c r="AM233" s="74"/>
      <c r="AN233" s="72"/>
      <c r="AO233" s="72"/>
      <c r="AP233" s="72"/>
      <c r="AQ233" s="72"/>
      <c r="AR233" s="72"/>
      <c r="AS233" s="72"/>
      <c r="AT233" s="72"/>
      <c r="AU233" s="72"/>
      <c r="AV233" s="72"/>
      <c r="AW233" s="72"/>
      <c r="AX233" s="72"/>
      <c r="AY233" s="72"/>
      <c r="AZ233" s="72"/>
      <c r="BA233" s="72"/>
      <c r="BB233" s="72"/>
      <c r="BC233" s="121">
        <f t="shared" si="232"/>
        <v>0</v>
      </c>
      <c r="BD233" s="121">
        <f t="shared" ref="BD233:BD236" si="239">+BD232*BC233</f>
        <v>0</v>
      </c>
      <c r="BE233" s="121">
        <f t="shared" si="238"/>
        <v>0.42</v>
      </c>
      <c r="BF233" s="220"/>
      <c r="BG233" s="220"/>
      <c r="BH233" s="220"/>
      <c r="BI233" s="220"/>
      <c r="BJ233" s="227"/>
      <c r="BK233" s="244"/>
      <c r="BL233" s="195"/>
      <c r="BM233" s="137"/>
      <c r="BN233" s="137"/>
      <c r="BO233" s="137"/>
      <c r="BP233" s="137"/>
      <c r="BQ233" s="137"/>
      <c r="BR233" s="137"/>
      <c r="BS233" s="137"/>
      <c r="BT233" s="195"/>
      <c r="BU233" s="195"/>
      <c r="BV233" s="195"/>
      <c r="BW233" s="195"/>
      <c r="BX233" s="195"/>
      <c r="BY233" s="195"/>
      <c r="BZ233" s="195"/>
      <c r="CA233" s="195"/>
      <c r="CB233" s="195"/>
      <c r="CC233" s="195"/>
      <c r="CD233" s="195"/>
      <c r="CE233" s="195"/>
      <c r="CF233" s="195"/>
      <c r="CG233" s="195"/>
      <c r="CH233" s="195"/>
      <c r="CI233" s="195"/>
      <c r="CJ233" s="195"/>
      <c r="CK233" s="195"/>
      <c r="CL233" s="195"/>
      <c r="CM233" s="195"/>
      <c r="CN233" s="195"/>
      <c r="CO233" s="195"/>
      <c r="CP233" s="195"/>
      <c r="CQ233" s="195"/>
      <c r="CR233" s="195"/>
    </row>
    <row r="234" spans="1:96" ht="57" x14ac:dyDescent="0.2">
      <c r="A234" s="250"/>
      <c r="B234" s="253"/>
      <c r="C234" s="241"/>
      <c r="D234" s="241"/>
      <c r="E234" s="253"/>
      <c r="F234" s="253"/>
      <c r="G234" s="253"/>
      <c r="H234" s="253"/>
      <c r="I234" s="259"/>
      <c r="J234" s="262"/>
      <c r="K234" s="265"/>
      <c r="L234" s="268"/>
      <c r="M234" s="271"/>
      <c r="N234" s="265"/>
      <c r="O234" s="212"/>
      <c r="P234" s="212"/>
      <c r="Q234" s="215"/>
      <c r="R234" s="65"/>
      <c r="S234" s="51"/>
      <c r="T234" s="65">
        <f>VLOOKUP(U234,FORMULAS!$A$15:$B$18,2,0)</f>
        <v>0</v>
      </c>
      <c r="U234" s="66" t="s">
        <v>163</v>
      </c>
      <c r="V234" s="67">
        <f>+IF(U234='Tabla Valoración controles'!$D$4,'Tabla Valoración controles'!$F$4,IF('208-PLA-Ft-78 Mapa Gestión'!U234='Tabla Valoración controles'!$D$5,'Tabla Valoración controles'!$F$5,IF(U234=FORMULAS!$A$10,0,'Tabla Valoración controles'!$F$6)))</f>
        <v>0</v>
      </c>
      <c r="W234" s="66"/>
      <c r="X234" s="68">
        <f>+IF(W234='Tabla Valoración controles'!$D$7,'Tabla Valoración controles'!$F$7,IF(U234=FORMULAS!$A$10,0,'Tabla Valoración controles'!$F$8))</f>
        <v>0</v>
      </c>
      <c r="Y234" s="66"/>
      <c r="Z234" s="67">
        <f>+IF(Y234='Tabla Valoración controles'!$D$9,'Tabla Valoración controles'!$F$9,IF(U234=FORMULAS!$A$10,0,'Tabla Valoración controles'!$F$10))</f>
        <v>0</v>
      </c>
      <c r="AA234" s="66"/>
      <c r="AB234" s="67">
        <f>+IF(AA234='Tabla Valoración controles'!$D$9,'Tabla Valoración controles'!$F$9,IF(W234=FORMULAS!$A$10,0,'Tabla Valoración controles'!$F$10))</f>
        <v>0</v>
      </c>
      <c r="AC234" s="66"/>
      <c r="AD234" s="67">
        <f>+IF(AC234='Tabla Valoración controles'!$D$13,'Tabla Valoración controles'!$F$13,'Tabla Valoración controles'!$F$14)</f>
        <v>0</v>
      </c>
      <c r="AE234" s="123"/>
      <c r="AF234" s="69"/>
      <c r="AG234" s="68"/>
      <c r="AH234" s="69"/>
      <c r="AI234" s="68"/>
      <c r="AJ234" s="70"/>
      <c r="AK234" s="66"/>
      <c r="AL234" s="71"/>
      <c r="AM234" s="74"/>
      <c r="AN234" s="72"/>
      <c r="AO234" s="72"/>
      <c r="AP234" s="72"/>
      <c r="AQ234" s="72"/>
      <c r="AR234" s="72"/>
      <c r="AS234" s="72"/>
      <c r="AT234" s="72"/>
      <c r="AU234" s="72"/>
      <c r="AV234" s="72"/>
      <c r="AW234" s="72"/>
      <c r="AX234" s="72"/>
      <c r="AY234" s="72"/>
      <c r="AZ234" s="72"/>
      <c r="BA234" s="72"/>
      <c r="BB234" s="72"/>
      <c r="BC234" s="121">
        <f t="shared" ref="BC234:BC239" si="240">+V234+X234+Z234</f>
        <v>0</v>
      </c>
      <c r="BD234" s="121">
        <f t="shared" si="239"/>
        <v>0</v>
      </c>
      <c r="BE234" s="121">
        <f t="shared" si="238"/>
        <v>0.42</v>
      </c>
      <c r="BF234" s="220"/>
      <c r="BG234" s="220"/>
      <c r="BH234" s="220"/>
      <c r="BI234" s="220"/>
      <c r="BJ234" s="227"/>
      <c r="BK234" s="244"/>
      <c r="BL234" s="195"/>
      <c r="BM234" s="137"/>
      <c r="BN234" s="137"/>
      <c r="BO234" s="137"/>
      <c r="BP234" s="137"/>
      <c r="BQ234" s="137"/>
      <c r="BR234" s="137"/>
      <c r="BS234" s="137"/>
      <c r="BT234" s="195"/>
      <c r="BU234" s="195"/>
      <c r="BV234" s="195"/>
      <c r="BW234" s="195"/>
      <c r="BX234" s="195"/>
      <c r="BY234" s="195"/>
      <c r="BZ234" s="195"/>
      <c r="CA234" s="195"/>
      <c r="CB234" s="195"/>
      <c r="CC234" s="195"/>
      <c r="CD234" s="195"/>
      <c r="CE234" s="195"/>
      <c r="CF234" s="195"/>
      <c r="CG234" s="195"/>
      <c r="CH234" s="195"/>
      <c r="CI234" s="195"/>
      <c r="CJ234" s="195"/>
      <c r="CK234" s="195"/>
      <c r="CL234" s="195"/>
      <c r="CM234" s="195"/>
      <c r="CN234" s="195"/>
      <c r="CO234" s="195"/>
      <c r="CP234" s="195"/>
      <c r="CQ234" s="195"/>
      <c r="CR234" s="195"/>
    </row>
    <row r="235" spans="1:96" ht="57" x14ac:dyDescent="0.2">
      <c r="A235" s="250"/>
      <c r="B235" s="253"/>
      <c r="C235" s="241"/>
      <c r="D235" s="241"/>
      <c r="E235" s="253"/>
      <c r="F235" s="253"/>
      <c r="G235" s="253"/>
      <c r="H235" s="253"/>
      <c r="I235" s="259"/>
      <c r="J235" s="262"/>
      <c r="K235" s="265"/>
      <c r="L235" s="268"/>
      <c r="M235" s="271"/>
      <c r="N235" s="265"/>
      <c r="O235" s="212"/>
      <c r="P235" s="212"/>
      <c r="Q235" s="215"/>
      <c r="R235" s="65"/>
      <c r="S235" s="51"/>
      <c r="T235" s="65">
        <f>VLOOKUP(U235,FORMULAS!$A$15:$B$18,2,0)</f>
        <v>0</v>
      </c>
      <c r="U235" s="66" t="s">
        <v>163</v>
      </c>
      <c r="V235" s="67">
        <f>+IF(U235='Tabla Valoración controles'!$D$4,'Tabla Valoración controles'!$F$4,IF('208-PLA-Ft-78 Mapa Gestión'!U235='Tabla Valoración controles'!$D$5,'Tabla Valoración controles'!$F$5,IF(U235=FORMULAS!$A$10,0,'Tabla Valoración controles'!$F$6)))</f>
        <v>0</v>
      </c>
      <c r="W235" s="66"/>
      <c r="X235" s="68">
        <f>+IF(W235='Tabla Valoración controles'!$D$7,'Tabla Valoración controles'!$F$7,IF(U235=FORMULAS!$A$10,0,'Tabla Valoración controles'!$F$8))</f>
        <v>0</v>
      </c>
      <c r="Y235" s="66"/>
      <c r="Z235" s="67">
        <f>+IF(Y235='Tabla Valoración controles'!$D$9,'Tabla Valoración controles'!$F$9,IF(U235=FORMULAS!$A$10,0,'Tabla Valoración controles'!$F$10))</f>
        <v>0</v>
      </c>
      <c r="AA235" s="66"/>
      <c r="AB235" s="67">
        <f>+IF(AA235='Tabla Valoración controles'!$D$9,'Tabla Valoración controles'!$F$9,IF(W235=FORMULAS!$A$10,0,'Tabla Valoración controles'!$F$10))</f>
        <v>0</v>
      </c>
      <c r="AC235" s="66"/>
      <c r="AD235" s="67">
        <f>+IF(AC235='Tabla Valoración controles'!$D$13,'Tabla Valoración controles'!$F$13,'Tabla Valoración controles'!$F$14)</f>
        <v>0</v>
      </c>
      <c r="AE235" s="123"/>
      <c r="AF235" s="69"/>
      <c r="AG235" s="68"/>
      <c r="AH235" s="69"/>
      <c r="AI235" s="68"/>
      <c r="AJ235" s="70"/>
      <c r="AK235" s="66"/>
      <c r="AL235" s="71"/>
      <c r="AM235" s="74"/>
      <c r="AN235" s="72"/>
      <c r="AO235" s="72"/>
      <c r="AP235" s="72"/>
      <c r="AQ235" s="72"/>
      <c r="AR235" s="72"/>
      <c r="AS235" s="72"/>
      <c r="AT235" s="72"/>
      <c r="AU235" s="72"/>
      <c r="AV235" s="72"/>
      <c r="AW235" s="72"/>
      <c r="AX235" s="72"/>
      <c r="AY235" s="72"/>
      <c r="AZ235" s="72"/>
      <c r="BA235" s="72"/>
      <c r="BB235" s="72"/>
      <c r="BC235" s="121">
        <f t="shared" si="240"/>
        <v>0</v>
      </c>
      <c r="BD235" s="121">
        <f t="shared" si="239"/>
        <v>0</v>
      </c>
      <c r="BE235" s="121">
        <f t="shared" si="238"/>
        <v>0.42</v>
      </c>
      <c r="BF235" s="220"/>
      <c r="BG235" s="220"/>
      <c r="BH235" s="220"/>
      <c r="BI235" s="220"/>
      <c r="BJ235" s="227"/>
      <c r="BK235" s="244"/>
      <c r="BL235" s="195"/>
      <c r="BM235" s="137"/>
      <c r="BN235" s="137"/>
      <c r="BO235" s="137"/>
      <c r="BP235" s="137"/>
      <c r="BQ235" s="137"/>
      <c r="BR235" s="137"/>
      <c r="BS235" s="137"/>
      <c r="BT235" s="195"/>
      <c r="BU235" s="195"/>
      <c r="BV235" s="195"/>
      <c r="BW235" s="195"/>
      <c r="BX235" s="195"/>
      <c r="BY235" s="195"/>
      <c r="BZ235" s="195"/>
      <c r="CA235" s="195"/>
      <c r="CB235" s="195"/>
      <c r="CC235" s="195"/>
      <c r="CD235" s="195"/>
      <c r="CE235" s="195"/>
      <c r="CF235" s="195"/>
      <c r="CG235" s="195"/>
      <c r="CH235" s="195"/>
      <c r="CI235" s="195"/>
      <c r="CJ235" s="195"/>
      <c r="CK235" s="195"/>
      <c r="CL235" s="195"/>
      <c r="CM235" s="195"/>
      <c r="CN235" s="195"/>
      <c r="CO235" s="195"/>
      <c r="CP235" s="195"/>
      <c r="CQ235" s="195"/>
      <c r="CR235" s="195"/>
    </row>
    <row r="236" spans="1:96" ht="57" x14ac:dyDescent="0.2">
      <c r="A236" s="251"/>
      <c r="B236" s="254"/>
      <c r="C236" s="242"/>
      <c r="D236" s="242"/>
      <c r="E236" s="254"/>
      <c r="F236" s="254"/>
      <c r="G236" s="254"/>
      <c r="H236" s="254"/>
      <c r="I236" s="260"/>
      <c r="J236" s="263"/>
      <c r="K236" s="266"/>
      <c r="L236" s="269"/>
      <c r="M236" s="272"/>
      <c r="N236" s="266"/>
      <c r="O236" s="213"/>
      <c r="P236" s="213"/>
      <c r="Q236" s="216"/>
      <c r="R236" s="65"/>
      <c r="S236" s="51"/>
      <c r="T236" s="65">
        <f>VLOOKUP(U236,FORMULAS!$A$15:$B$18,2,0)</f>
        <v>0</v>
      </c>
      <c r="U236" s="66" t="s">
        <v>163</v>
      </c>
      <c r="V236" s="67">
        <f>+IF(U236='Tabla Valoración controles'!$D$4,'Tabla Valoración controles'!$F$4,IF('208-PLA-Ft-78 Mapa Gestión'!U236='Tabla Valoración controles'!$D$5,'Tabla Valoración controles'!$F$5,IF(U236=FORMULAS!$A$10,0,'Tabla Valoración controles'!$F$6)))</f>
        <v>0</v>
      </c>
      <c r="W236" s="66"/>
      <c r="X236" s="68">
        <f>+IF(W236='Tabla Valoración controles'!$D$7,'Tabla Valoración controles'!$F$7,IF(U236=FORMULAS!$A$10,0,'Tabla Valoración controles'!$F$8))</f>
        <v>0</v>
      </c>
      <c r="Y236" s="66"/>
      <c r="Z236" s="67">
        <f>+IF(Y236='Tabla Valoración controles'!$D$9,'Tabla Valoración controles'!$F$9,IF(U236=FORMULAS!$A$10,0,'Tabla Valoración controles'!$F$10))</f>
        <v>0</v>
      </c>
      <c r="AA236" s="66"/>
      <c r="AB236" s="67">
        <f>+IF(AA236='Tabla Valoración controles'!$D$9,'Tabla Valoración controles'!$F$9,IF(W236=FORMULAS!$A$10,0,'Tabla Valoración controles'!$F$10))</f>
        <v>0</v>
      </c>
      <c r="AC236" s="66"/>
      <c r="AD236" s="67">
        <f>+IF(AC236='Tabla Valoración controles'!$D$13,'Tabla Valoración controles'!$F$13,'Tabla Valoración controles'!$F$14)</f>
        <v>0</v>
      </c>
      <c r="AE236" s="123"/>
      <c r="AF236" s="69"/>
      <c r="AG236" s="68"/>
      <c r="AH236" s="69"/>
      <c r="AI236" s="68"/>
      <c r="AJ236" s="70"/>
      <c r="AK236" s="66"/>
      <c r="AL236" s="71"/>
      <c r="AM236" s="74"/>
      <c r="AN236" s="72"/>
      <c r="AO236" s="72"/>
      <c r="AP236" s="72"/>
      <c r="AQ236" s="72"/>
      <c r="AR236" s="72"/>
      <c r="AS236" s="72"/>
      <c r="AT236" s="72"/>
      <c r="AU236" s="72"/>
      <c r="AV236" s="72"/>
      <c r="AW236" s="72"/>
      <c r="AX236" s="72"/>
      <c r="AY236" s="72"/>
      <c r="AZ236" s="72"/>
      <c r="BA236" s="72"/>
      <c r="BB236" s="72"/>
      <c r="BC236" s="121">
        <f t="shared" si="240"/>
        <v>0</v>
      </c>
      <c r="BD236" s="121">
        <f t="shared" si="239"/>
        <v>0</v>
      </c>
      <c r="BE236" s="121">
        <f t="shared" si="238"/>
        <v>0.42</v>
      </c>
      <c r="BF236" s="220"/>
      <c r="BG236" s="220"/>
      <c r="BH236" s="220"/>
      <c r="BI236" s="220"/>
      <c r="BJ236" s="227"/>
      <c r="BK236" s="244"/>
      <c r="BL236" s="202"/>
      <c r="BM236" s="138"/>
      <c r="BN236" s="138"/>
      <c r="BO236" s="138"/>
      <c r="BP236" s="138"/>
      <c r="BQ236" s="138"/>
      <c r="BR236" s="138"/>
      <c r="BS236" s="138"/>
      <c r="BT236" s="202"/>
      <c r="BU236" s="202"/>
      <c r="BV236" s="202"/>
      <c r="BW236" s="202"/>
      <c r="BX236" s="202"/>
      <c r="BY236" s="202"/>
      <c r="BZ236" s="202"/>
      <c r="CA236" s="202"/>
      <c r="CB236" s="202"/>
      <c r="CC236" s="202"/>
      <c r="CD236" s="202"/>
      <c r="CE236" s="202"/>
      <c r="CF236" s="202"/>
      <c r="CG236" s="202"/>
      <c r="CH236" s="202"/>
      <c r="CI236" s="202"/>
      <c r="CJ236" s="202"/>
      <c r="CK236" s="202"/>
      <c r="CL236" s="202"/>
      <c r="CM236" s="202"/>
      <c r="CN236" s="202"/>
      <c r="CO236" s="202"/>
      <c r="CP236" s="202"/>
      <c r="CQ236" s="202"/>
      <c r="CR236" s="202"/>
    </row>
    <row r="237" spans="1:96" ht="127.5" x14ac:dyDescent="0.2">
      <c r="A237" s="249">
        <v>39</v>
      </c>
      <c r="B237" s="252" t="s">
        <v>192</v>
      </c>
      <c r="C237" s="240" t="str">
        <f t="shared" ref="C237" si="241">VLOOKUP(B237,$CW$511:$CX$533,2,0)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237" s="240" t="str">
        <f>VLOOKUP(B237,FORMULAS!$A$30:$C$52,3,0)</f>
        <v xml:space="preserve">Subdirector Administrativo </v>
      </c>
      <c r="E237" s="252" t="s">
        <v>115</v>
      </c>
      <c r="F237" s="252" t="s">
        <v>545</v>
      </c>
      <c r="G237" s="252" t="s">
        <v>546</v>
      </c>
      <c r="H237" s="252" t="s">
        <v>547</v>
      </c>
      <c r="I237" s="258" t="s">
        <v>279</v>
      </c>
      <c r="J237" s="261">
        <v>1600</v>
      </c>
      <c r="K237" s="264" t="str">
        <f>+IF(L237=FORMULAS!$N$2,FORMULAS!$O$2,IF('208-PLA-Ft-78 Mapa Gestión'!L237:L242=FORMULAS!$N$3,FORMULAS!$O$3,IF('208-PLA-Ft-78 Mapa Gestión'!L237:L242=FORMULAS!$N$4,FORMULAS!$O$4,IF('208-PLA-Ft-78 Mapa Gestión'!L237:L242=FORMULAS!$N$5,FORMULAS!$O$5,IF('208-PLA-Ft-78 Mapa Gestión'!L237:L242=FORMULAS!$N$6,FORMULAS!$O$6)))))</f>
        <v>Alta</v>
      </c>
      <c r="L237" s="267">
        <f>+IF(J237&lt;=FORMULAS!$M$2,FORMULAS!$N$2,IF('208-PLA-Ft-78 Mapa Gestión'!J237&lt;=FORMULAS!$M$3,FORMULAS!$N$3,IF('208-PLA-Ft-78 Mapa Gestión'!J237&lt;=FORMULAS!$M$4,FORMULAS!$N$4,IF('208-PLA-Ft-78 Mapa Gestión'!J237&lt;=FORMULAS!$M$5,FORMULAS!$N$5,FORMULAS!$N$6))))</f>
        <v>0.8</v>
      </c>
      <c r="M237" s="270" t="s">
        <v>281</v>
      </c>
      <c r="N237" s="264" t="str">
        <f>+IF(M237=FORMULAS!$H$2,FORMULAS!$I$2,IF('208-PLA-Ft-78 Mapa Gestión'!M237:M242=FORMULAS!$H$3,FORMULAS!$I$3,IF('208-PLA-Ft-78 Mapa Gestión'!M237:M242=FORMULAS!$H$4,FORMULAS!$I$4,IF('208-PLA-Ft-78 Mapa Gestión'!M237:M242=FORMULAS!$H$5,FORMULAS!$I$5,IF('208-PLA-Ft-78 Mapa Gestión'!M237:M242=FORMULAS!$H$6,FORMULAS!$I$6,IF('208-PLA-Ft-78 Mapa Gestión'!M237:M242=FORMULAS!$H$7,FORMULAS!$I$7,IF('208-PLA-Ft-78 Mapa Gestión'!M237:M242=FORMULAS!$H$8,FORMULAS!$I$8,IF('208-PLA-Ft-78 Mapa Gestión'!M237:M242=FORMULAS!$H$9,FORMULAS!$I$9,IF('208-PLA-Ft-78 Mapa Gestión'!M237:M242=FORMULAS!$H$10,FORMULAS!$I$10,IF('208-PLA-Ft-78 Mapa Gestión'!M237:M242=FORMULAS!$H$11,FORMULAS!$I$11))))))))))</f>
        <v>Menor</v>
      </c>
      <c r="O237" s="211">
        <f>VLOOKUP(N237,FORMULAS!$I$1:$J$6,2,0)</f>
        <v>0.4</v>
      </c>
      <c r="P237" s="211" t="str">
        <f t="shared" ref="P237" si="242">CONCATENATE(N237,K237)</f>
        <v>MenorAlta</v>
      </c>
      <c r="Q237" s="214" t="str">
        <f>VLOOKUP(P237,FORMULAS!$K$17:$L$42,2,0)</f>
        <v>Moderado</v>
      </c>
      <c r="R237" s="331">
        <v>1</v>
      </c>
      <c r="S237" s="252" t="s">
        <v>548</v>
      </c>
      <c r="T237" s="65" t="str">
        <f>VLOOKUP(U237,FORMULAS!$A$15:$B$18,2,0)</f>
        <v>Probabilidad</v>
      </c>
      <c r="U237" s="66" t="s">
        <v>14</v>
      </c>
      <c r="V237" s="67">
        <f>+IF(U237='Tabla Valoración controles'!$D$4,'Tabla Valoración controles'!$F$4,IF('208-PLA-Ft-78 Mapa Gestión'!U237='Tabla Valoración controles'!$D$5,'Tabla Valoración controles'!$F$5,IF(U237=FORMULAS!$A$10,0,'Tabla Valoración controles'!$F$6)))</f>
        <v>0.15</v>
      </c>
      <c r="W237" s="66" t="s">
        <v>8</v>
      </c>
      <c r="X237" s="68">
        <f>+IF(W237='Tabla Valoración controles'!$D$7,'Tabla Valoración controles'!$F$7,IF(U237=FORMULAS!$A$10,0,'Tabla Valoración controles'!$F$8))</f>
        <v>0.15</v>
      </c>
      <c r="Y237" s="66" t="s">
        <v>18</v>
      </c>
      <c r="Z237" s="67">
        <f>+IF(Y237='Tabla Valoración controles'!$D$9,'Tabla Valoración controles'!$F$9,IF(U237=FORMULAS!$A$10,0,'Tabla Valoración controles'!$F$10))</f>
        <v>0</v>
      </c>
      <c r="AA237" s="66" t="s">
        <v>21</v>
      </c>
      <c r="AB237" s="67">
        <f>+IF(AA237='Tabla Valoración controles'!$D$9,'Tabla Valoración controles'!$F$9,IF(W237=FORMULAS!$A$10,0,'Tabla Valoración controles'!$F$10))</f>
        <v>0</v>
      </c>
      <c r="AC237" s="66" t="s">
        <v>102</v>
      </c>
      <c r="AD237" s="67">
        <f>+IF(AC237='Tabla Valoración controles'!$D$13,'Tabla Valoración controles'!$F$13,'Tabla Valoración controles'!$F$14)</f>
        <v>0</v>
      </c>
      <c r="AE237" s="123"/>
      <c r="AF237" s="69"/>
      <c r="AG237" s="68"/>
      <c r="AH237" s="69"/>
      <c r="AI237" s="68"/>
      <c r="AJ237" s="70"/>
      <c r="AK237" s="66"/>
      <c r="AL237" s="71"/>
      <c r="AM237" s="74"/>
      <c r="AN237" s="72"/>
      <c r="AO237" s="72"/>
      <c r="AP237" s="72"/>
      <c r="AQ237" s="72"/>
      <c r="AR237" s="72"/>
      <c r="AS237" s="72"/>
      <c r="AT237" s="72"/>
      <c r="AU237" s="72"/>
      <c r="AV237" s="72"/>
      <c r="AW237" s="72"/>
      <c r="AX237" s="72"/>
      <c r="AY237" s="72"/>
      <c r="AZ237" s="72"/>
      <c r="BA237" s="72"/>
      <c r="BB237" s="72"/>
      <c r="BC237" s="121">
        <f t="shared" si="240"/>
        <v>0.3</v>
      </c>
      <c r="BD237" s="121">
        <f>+IF(T237=FORMULAS!$A$8,'208-PLA-Ft-78 Mapa Gestión'!BC237*'208-PLA-Ft-78 Mapa Gestión'!L237:L242,'208-PLA-Ft-78 Mapa Gestión'!BC237*'208-PLA-Ft-78 Mapa Gestión'!O237:O242)</f>
        <v>0.24</v>
      </c>
      <c r="BE237" s="121">
        <f>+IF(T237=FORMULAS!$A$8,'208-PLA-Ft-78 Mapa Gestión'!L237:L242-'208-PLA-Ft-78 Mapa Gestión'!BD237,0)</f>
        <v>0.56000000000000005</v>
      </c>
      <c r="BF237" s="219">
        <f t="shared" ref="BF237" si="243">+BE242</f>
        <v>0.56000000000000005</v>
      </c>
      <c r="BG237" s="219" t="str">
        <f>+IF(BF237&lt;=FORMULAS!$N$2,FORMULAS!$O$2,IF(BF237&lt;=FORMULAS!$N$3,FORMULAS!$O$3,IF(BF237&lt;=FORMULAS!$N$4,FORMULAS!$O$4,IF(BF237&lt;=FORMULAS!$N$5,FORMULAS!$O$5,FORMULAS!O234))))</f>
        <v>Media</v>
      </c>
      <c r="BH237" s="219" t="str">
        <f>+IF(T237=FORMULAS!$A$9,BE242,'208-PLA-Ft-78 Mapa Gestión'!N237:N242)</f>
        <v>Menor</v>
      </c>
      <c r="BI237" s="219">
        <f>+IF(T237=FORMULAS!B237,'208-PLA-Ft-78 Mapa Gestión'!BE242,'208-PLA-Ft-78 Mapa Gestión'!O237:O242)</f>
        <v>0.4</v>
      </c>
      <c r="BJ237" s="227" t="str">
        <f t="shared" ref="BJ237" si="244">CONCATENATE(BH237,BG237)</f>
        <v>MenorMedia</v>
      </c>
      <c r="BK237" s="243" t="str">
        <f>VLOOKUP(BJ237,FORMULAS!$K$17:$L$42,2,0)</f>
        <v>Moderado</v>
      </c>
      <c r="BL237" s="194" t="s">
        <v>170</v>
      </c>
      <c r="BM237" s="158" t="s">
        <v>549</v>
      </c>
      <c r="BN237" s="134" t="s">
        <v>515</v>
      </c>
      <c r="BO237" s="159">
        <v>44562</v>
      </c>
      <c r="BP237" s="159">
        <v>44926</v>
      </c>
      <c r="BQ237" s="158" t="s">
        <v>646</v>
      </c>
      <c r="BR237" s="134" t="s">
        <v>550</v>
      </c>
      <c r="BS237" s="194" t="s">
        <v>253</v>
      </c>
      <c r="BT237" s="194"/>
      <c r="BU237" s="194"/>
      <c r="BV237" s="194"/>
      <c r="BW237" s="194"/>
      <c r="BX237" s="194"/>
      <c r="BY237" s="194"/>
      <c r="BZ237" s="194"/>
      <c r="CA237" s="194"/>
      <c r="CB237" s="194"/>
      <c r="CC237" s="194"/>
      <c r="CD237" s="194"/>
      <c r="CE237" s="194"/>
      <c r="CF237" s="194"/>
      <c r="CG237" s="194"/>
      <c r="CH237" s="194"/>
      <c r="CI237" s="194"/>
      <c r="CJ237" s="194"/>
      <c r="CK237" s="194"/>
      <c r="CL237" s="194"/>
      <c r="CM237" s="194"/>
      <c r="CN237" s="194"/>
      <c r="CO237" s="194"/>
      <c r="CP237" s="194"/>
      <c r="CQ237" s="194"/>
      <c r="CR237" s="194"/>
    </row>
    <row r="238" spans="1:96" ht="114.75" x14ac:dyDescent="0.2">
      <c r="A238" s="250"/>
      <c r="B238" s="253"/>
      <c r="C238" s="241"/>
      <c r="D238" s="241"/>
      <c r="E238" s="253"/>
      <c r="F238" s="253"/>
      <c r="G238" s="253"/>
      <c r="H238" s="253"/>
      <c r="I238" s="259"/>
      <c r="J238" s="262"/>
      <c r="K238" s="265"/>
      <c r="L238" s="268"/>
      <c r="M238" s="271"/>
      <c r="N238" s="265"/>
      <c r="O238" s="212"/>
      <c r="P238" s="212"/>
      <c r="Q238" s="215"/>
      <c r="R238" s="332"/>
      <c r="S238" s="254"/>
      <c r="T238" s="65">
        <f>VLOOKUP(U238,FORMULAS!$A$15:$B$18,2,0)</f>
        <v>0</v>
      </c>
      <c r="U238" s="66" t="s">
        <v>163</v>
      </c>
      <c r="V238" s="67">
        <f>+IF(U238='Tabla Valoración controles'!$D$4,'Tabla Valoración controles'!$F$4,IF('208-PLA-Ft-78 Mapa Gestión'!U238='Tabla Valoración controles'!$D$5,'Tabla Valoración controles'!$F$5,IF(U238=FORMULAS!$A$10,0,'Tabla Valoración controles'!$F$6)))</f>
        <v>0</v>
      </c>
      <c r="W238" s="66"/>
      <c r="X238" s="68">
        <f>+IF(W238='Tabla Valoración controles'!$D$7,'Tabla Valoración controles'!$F$7,IF(U238=FORMULAS!$A$10,0,'Tabla Valoración controles'!$F$8))</f>
        <v>0</v>
      </c>
      <c r="Y238" s="66"/>
      <c r="Z238" s="67">
        <f>+IF(Y238='Tabla Valoración controles'!$D$9,'Tabla Valoración controles'!$F$9,IF(U238=FORMULAS!$A$10,0,'Tabla Valoración controles'!$F$10))</f>
        <v>0</v>
      </c>
      <c r="AA238" s="66"/>
      <c r="AB238" s="67">
        <f>+IF(AA238='Tabla Valoración controles'!$D$9,'Tabla Valoración controles'!$F$9,IF(W238=FORMULAS!$A$10,0,'Tabla Valoración controles'!$F$10))</f>
        <v>0</v>
      </c>
      <c r="AC238" s="66"/>
      <c r="AD238" s="67">
        <f>+IF(AC238='Tabla Valoración controles'!$D$13,'Tabla Valoración controles'!$F$13,'Tabla Valoración controles'!$F$14)</f>
        <v>0</v>
      </c>
      <c r="AE238" s="123"/>
      <c r="AF238" s="69"/>
      <c r="AG238" s="68"/>
      <c r="AH238" s="69"/>
      <c r="AI238" s="68"/>
      <c r="AJ238" s="70"/>
      <c r="AK238" s="66"/>
      <c r="AL238" s="71"/>
      <c r="AM238" s="74"/>
      <c r="AN238" s="72"/>
      <c r="AO238" s="72"/>
      <c r="AP238" s="72"/>
      <c r="AQ238" s="72"/>
      <c r="AR238" s="72"/>
      <c r="AS238" s="72"/>
      <c r="AT238" s="72"/>
      <c r="AU238" s="72"/>
      <c r="AV238" s="72"/>
      <c r="AW238" s="72"/>
      <c r="AX238" s="72"/>
      <c r="AY238" s="72"/>
      <c r="AZ238" s="72"/>
      <c r="BA238" s="72"/>
      <c r="BB238" s="72"/>
      <c r="BC238" s="121">
        <f t="shared" si="240"/>
        <v>0</v>
      </c>
      <c r="BD238" s="121">
        <f t="shared" ref="BD238" si="245">+BC238*BE237</f>
        <v>0</v>
      </c>
      <c r="BE238" s="121">
        <f t="shared" ref="BE238:BE242" si="246">+BE237-BD238</f>
        <v>0.56000000000000005</v>
      </c>
      <c r="BF238" s="220"/>
      <c r="BG238" s="220"/>
      <c r="BH238" s="220"/>
      <c r="BI238" s="220"/>
      <c r="BJ238" s="227"/>
      <c r="BK238" s="244"/>
      <c r="BL238" s="195"/>
      <c r="BM238" s="158" t="s">
        <v>551</v>
      </c>
      <c r="BN238" s="134" t="s">
        <v>515</v>
      </c>
      <c r="BO238" s="159">
        <v>44562</v>
      </c>
      <c r="BP238" s="159">
        <v>44772</v>
      </c>
      <c r="BQ238" s="158" t="s">
        <v>552</v>
      </c>
      <c r="BR238" s="158" t="s">
        <v>553</v>
      </c>
      <c r="BS238" s="195"/>
      <c r="BT238" s="195"/>
      <c r="BU238" s="195"/>
      <c r="BV238" s="195"/>
      <c r="BW238" s="195"/>
      <c r="BX238" s="195"/>
      <c r="BY238" s="195"/>
      <c r="BZ238" s="195"/>
      <c r="CA238" s="195"/>
      <c r="CB238" s="195"/>
      <c r="CC238" s="195"/>
      <c r="CD238" s="195"/>
      <c r="CE238" s="195"/>
      <c r="CF238" s="195"/>
      <c r="CG238" s="195"/>
      <c r="CH238" s="195"/>
      <c r="CI238" s="195"/>
      <c r="CJ238" s="195"/>
      <c r="CK238" s="195"/>
      <c r="CL238" s="195"/>
      <c r="CM238" s="195"/>
      <c r="CN238" s="195"/>
      <c r="CO238" s="195"/>
      <c r="CP238" s="195"/>
      <c r="CQ238" s="195"/>
      <c r="CR238" s="195"/>
    </row>
    <row r="239" spans="1:96" ht="57" x14ac:dyDescent="0.2">
      <c r="A239" s="250"/>
      <c r="B239" s="253"/>
      <c r="C239" s="241"/>
      <c r="D239" s="241"/>
      <c r="E239" s="253"/>
      <c r="F239" s="253"/>
      <c r="G239" s="253"/>
      <c r="H239" s="253"/>
      <c r="I239" s="259"/>
      <c r="J239" s="262"/>
      <c r="K239" s="265"/>
      <c r="L239" s="268"/>
      <c r="M239" s="271"/>
      <c r="N239" s="265"/>
      <c r="O239" s="212"/>
      <c r="P239" s="212"/>
      <c r="Q239" s="215"/>
      <c r="R239" s="65"/>
      <c r="S239" s="51"/>
      <c r="T239" s="65">
        <f>VLOOKUP(U239,FORMULAS!$A$15:$B$18,2,0)</f>
        <v>0</v>
      </c>
      <c r="U239" s="66" t="s">
        <v>163</v>
      </c>
      <c r="V239" s="67">
        <f>+IF(U239='Tabla Valoración controles'!$D$4,'Tabla Valoración controles'!$F$4,IF('208-PLA-Ft-78 Mapa Gestión'!U239='Tabla Valoración controles'!$D$5,'Tabla Valoración controles'!$F$5,IF(U239=FORMULAS!$A$10,0,'Tabla Valoración controles'!$F$6)))</f>
        <v>0</v>
      </c>
      <c r="W239" s="66"/>
      <c r="X239" s="68">
        <f>+IF(W239='Tabla Valoración controles'!$D$7,'Tabla Valoración controles'!$F$7,IF(U239=FORMULAS!$A$10,0,'Tabla Valoración controles'!$F$8))</f>
        <v>0</v>
      </c>
      <c r="Y239" s="66"/>
      <c r="Z239" s="67">
        <f>+IF(Y239='Tabla Valoración controles'!$D$9,'Tabla Valoración controles'!$F$9,IF(U239=FORMULAS!$A$10,0,'Tabla Valoración controles'!$F$10))</f>
        <v>0</v>
      </c>
      <c r="AA239" s="66"/>
      <c r="AB239" s="67">
        <f>+IF(AA239='Tabla Valoración controles'!$D$9,'Tabla Valoración controles'!$F$9,IF(W239=FORMULAS!$A$10,0,'Tabla Valoración controles'!$F$10))</f>
        <v>0</v>
      </c>
      <c r="AC239" s="66"/>
      <c r="AD239" s="67">
        <f>+IF(AC239='Tabla Valoración controles'!$D$13,'Tabla Valoración controles'!$F$13,'Tabla Valoración controles'!$F$14)</f>
        <v>0</v>
      </c>
      <c r="AE239" s="123"/>
      <c r="AF239" s="69"/>
      <c r="AG239" s="68"/>
      <c r="AH239" s="69"/>
      <c r="AI239" s="68"/>
      <c r="AJ239" s="70"/>
      <c r="AK239" s="66"/>
      <c r="AL239" s="71"/>
      <c r="AM239" s="74"/>
      <c r="AN239" s="72"/>
      <c r="AO239" s="72"/>
      <c r="AP239" s="72"/>
      <c r="AQ239" s="72"/>
      <c r="AR239" s="72"/>
      <c r="AS239" s="72"/>
      <c r="AT239" s="72"/>
      <c r="AU239" s="72"/>
      <c r="AV239" s="72"/>
      <c r="AW239" s="72"/>
      <c r="AX239" s="72"/>
      <c r="AY239" s="72"/>
      <c r="AZ239" s="72"/>
      <c r="BA239" s="72"/>
      <c r="BB239" s="72"/>
      <c r="BC239" s="121">
        <f t="shared" si="240"/>
        <v>0</v>
      </c>
      <c r="BD239" s="121">
        <f t="shared" ref="BD239:BD242" si="247">+BD238*BC239</f>
        <v>0</v>
      </c>
      <c r="BE239" s="121">
        <f t="shared" si="246"/>
        <v>0.56000000000000005</v>
      </c>
      <c r="BF239" s="220"/>
      <c r="BG239" s="220"/>
      <c r="BH239" s="220"/>
      <c r="BI239" s="220"/>
      <c r="BJ239" s="227"/>
      <c r="BK239" s="244"/>
      <c r="BL239" s="195"/>
      <c r="BM239" s="137"/>
      <c r="BN239" s="137"/>
      <c r="BO239" s="137"/>
      <c r="BP239" s="137"/>
      <c r="BQ239" s="137"/>
      <c r="BR239" s="137"/>
      <c r="BS239" s="195"/>
      <c r="BT239" s="195"/>
      <c r="BU239" s="195"/>
      <c r="BV239" s="195"/>
      <c r="BW239" s="195"/>
      <c r="BX239" s="195"/>
      <c r="BY239" s="195"/>
      <c r="BZ239" s="195"/>
      <c r="CA239" s="195"/>
      <c r="CB239" s="195"/>
      <c r="CC239" s="195"/>
      <c r="CD239" s="195"/>
      <c r="CE239" s="195"/>
      <c r="CF239" s="195"/>
      <c r="CG239" s="195"/>
      <c r="CH239" s="195"/>
      <c r="CI239" s="195"/>
      <c r="CJ239" s="195"/>
      <c r="CK239" s="195"/>
      <c r="CL239" s="195"/>
      <c r="CM239" s="195"/>
      <c r="CN239" s="195"/>
      <c r="CO239" s="195"/>
      <c r="CP239" s="195"/>
      <c r="CQ239" s="195"/>
      <c r="CR239" s="195"/>
    </row>
    <row r="240" spans="1:96" ht="57" x14ac:dyDescent="0.2">
      <c r="A240" s="250"/>
      <c r="B240" s="253"/>
      <c r="C240" s="241"/>
      <c r="D240" s="241"/>
      <c r="E240" s="253"/>
      <c r="F240" s="253"/>
      <c r="G240" s="253"/>
      <c r="H240" s="253"/>
      <c r="I240" s="259"/>
      <c r="J240" s="262"/>
      <c r="K240" s="265"/>
      <c r="L240" s="268"/>
      <c r="M240" s="271"/>
      <c r="N240" s="265"/>
      <c r="O240" s="212"/>
      <c r="P240" s="212"/>
      <c r="Q240" s="215"/>
      <c r="R240" s="65"/>
      <c r="S240" s="51"/>
      <c r="T240" s="65">
        <f>VLOOKUP(U240,FORMULAS!$A$15:$B$18,2,0)</f>
        <v>0</v>
      </c>
      <c r="U240" s="66" t="s">
        <v>163</v>
      </c>
      <c r="V240" s="67">
        <f>+IF(U240='Tabla Valoración controles'!$D$4,'Tabla Valoración controles'!$F$4,IF('208-PLA-Ft-78 Mapa Gestión'!U240='Tabla Valoración controles'!$D$5,'Tabla Valoración controles'!$F$5,IF(U240=FORMULAS!$A$10,0,'Tabla Valoración controles'!$F$6)))</f>
        <v>0</v>
      </c>
      <c r="W240" s="66"/>
      <c r="X240" s="68">
        <f>+IF(W240='Tabla Valoración controles'!$D$7,'Tabla Valoración controles'!$F$7,IF(U240=FORMULAS!$A$10,0,'Tabla Valoración controles'!$F$8))</f>
        <v>0</v>
      </c>
      <c r="Y240" s="66"/>
      <c r="Z240" s="67">
        <f>+IF(Y240='Tabla Valoración controles'!$D$9,'Tabla Valoración controles'!$F$9,IF(U240=FORMULAS!$A$10,0,'Tabla Valoración controles'!$F$10))</f>
        <v>0</v>
      </c>
      <c r="AA240" s="66"/>
      <c r="AB240" s="67">
        <f>+IF(AA240='Tabla Valoración controles'!$D$9,'Tabla Valoración controles'!$F$9,IF(W240=FORMULAS!$A$10,0,'Tabla Valoración controles'!$F$10))</f>
        <v>0</v>
      </c>
      <c r="AC240" s="66"/>
      <c r="AD240" s="67">
        <f>+IF(AC240='Tabla Valoración controles'!$D$13,'Tabla Valoración controles'!$F$13,'Tabla Valoración controles'!$F$14)</f>
        <v>0</v>
      </c>
      <c r="AE240" s="123"/>
      <c r="AF240" s="69"/>
      <c r="AG240" s="68"/>
      <c r="AH240" s="69"/>
      <c r="AI240" s="68"/>
      <c r="AJ240" s="70"/>
      <c r="AK240" s="66"/>
      <c r="AL240" s="71"/>
      <c r="AM240" s="74"/>
      <c r="AN240" s="72"/>
      <c r="AO240" s="72"/>
      <c r="AP240" s="72"/>
      <c r="AQ240" s="72"/>
      <c r="AR240" s="72"/>
      <c r="AS240" s="72"/>
      <c r="AT240" s="72"/>
      <c r="AU240" s="72"/>
      <c r="AV240" s="72"/>
      <c r="AW240" s="72"/>
      <c r="AX240" s="72"/>
      <c r="AY240" s="72"/>
      <c r="AZ240" s="72"/>
      <c r="BA240" s="72"/>
      <c r="BB240" s="72"/>
      <c r="BC240" s="121">
        <f t="shared" ref="BC240:BC245" si="248">+V240+X240+Z240</f>
        <v>0</v>
      </c>
      <c r="BD240" s="121">
        <f t="shared" si="247"/>
        <v>0</v>
      </c>
      <c r="BE240" s="121">
        <f t="shared" si="246"/>
        <v>0.56000000000000005</v>
      </c>
      <c r="BF240" s="220"/>
      <c r="BG240" s="220"/>
      <c r="BH240" s="220"/>
      <c r="BI240" s="220"/>
      <c r="BJ240" s="227"/>
      <c r="BK240" s="244"/>
      <c r="BL240" s="195"/>
      <c r="BM240" s="137"/>
      <c r="BN240" s="137"/>
      <c r="BO240" s="137"/>
      <c r="BP240" s="137"/>
      <c r="BQ240" s="137"/>
      <c r="BR240" s="137"/>
      <c r="BS240" s="195"/>
      <c r="BT240" s="195"/>
      <c r="BU240" s="195"/>
      <c r="BV240" s="195"/>
      <c r="BW240" s="195"/>
      <c r="BX240" s="195"/>
      <c r="BY240" s="195"/>
      <c r="BZ240" s="195"/>
      <c r="CA240" s="195"/>
      <c r="CB240" s="195"/>
      <c r="CC240" s="195"/>
      <c r="CD240" s="195"/>
      <c r="CE240" s="195"/>
      <c r="CF240" s="195"/>
      <c r="CG240" s="195"/>
      <c r="CH240" s="195"/>
      <c r="CI240" s="195"/>
      <c r="CJ240" s="195"/>
      <c r="CK240" s="195"/>
      <c r="CL240" s="195"/>
      <c r="CM240" s="195"/>
      <c r="CN240" s="195"/>
      <c r="CO240" s="195"/>
      <c r="CP240" s="195"/>
      <c r="CQ240" s="195"/>
      <c r="CR240" s="195"/>
    </row>
    <row r="241" spans="1:96" ht="57" x14ac:dyDescent="0.2">
      <c r="A241" s="250"/>
      <c r="B241" s="253"/>
      <c r="C241" s="241"/>
      <c r="D241" s="241"/>
      <c r="E241" s="253"/>
      <c r="F241" s="253"/>
      <c r="G241" s="253"/>
      <c r="H241" s="253"/>
      <c r="I241" s="259"/>
      <c r="J241" s="262"/>
      <c r="K241" s="265"/>
      <c r="L241" s="268"/>
      <c r="M241" s="271"/>
      <c r="N241" s="265"/>
      <c r="O241" s="212"/>
      <c r="P241" s="212"/>
      <c r="Q241" s="215"/>
      <c r="R241" s="65"/>
      <c r="S241" s="51"/>
      <c r="T241" s="65">
        <f>VLOOKUP(U241,FORMULAS!$A$15:$B$18,2,0)</f>
        <v>0</v>
      </c>
      <c r="U241" s="66" t="s">
        <v>163</v>
      </c>
      <c r="V241" s="67">
        <f>+IF(U241='Tabla Valoración controles'!$D$4,'Tabla Valoración controles'!$F$4,IF('208-PLA-Ft-78 Mapa Gestión'!U241='Tabla Valoración controles'!$D$5,'Tabla Valoración controles'!$F$5,IF(U241=FORMULAS!$A$10,0,'Tabla Valoración controles'!$F$6)))</f>
        <v>0</v>
      </c>
      <c r="W241" s="66"/>
      <c r="X241" s="68">
        <f>+IF(W241='Tabla Valoración controles'!$D$7,'Tabla Valoración controles'!$F$7,IF(U241=FORMULAS!$A$10,0,'Tabla Valoración controles'!$F$8))</f>
        <v>0</v>
      </c>
      <c r="Y241" s="66"/>
      <c r="Z241" s="67">
        <f>+IF(Y241='Tabla Valoración controles'!$D$9,'Tabla Valoración controles'!$F$9,IF(U241=FORMULAS!$A$10,0,'Tabla Valoración controles'!$F$10))</f>
        <v>0</v>
      </c>
      <c r="AA241" s="66"/>
      <c r="AB241" s="67">
        <f>+IF(AA241='Tabla Valoración controles'!$D$9,'Tabla Valoración controles'!$F$9,IF(W241=FORMULAS!$A$10,0,'Tabla Valoración controles'!$F$10))</f>
        <v>0</v>
      </c>
      <c r="AC241" s="66"/>
      <c r="AD241" s="67">
        <f>+IF(AC241='Tabla Valoración controles'!$D$13,'Tabla Valoración controles'!$F$13,'Tabla Valoración controles'!$F$14)</f>
        <v>0</v>
      </c>
      <c r="AE241" s="123"/>
      <c r="AF241" s="69"/>
      <c r="AG241" s="68"/>
      <c r="AH241" s="69"/>
      <c r="AI241" s="68"/>
      <c r="AJ241" s="70"/>
      <c r="AK241" s="66"/>
      <c r="AL241" s="71"/>
      <c r="AM241" s="74"/>
      <c r="AN241" s="72"/>
      <c r="AO241" s="72"/>
      <c r="AP241" s="72"/>
      <c r="AQ241" s="72"/>
      <c r="AR241" s="72"/>
      <c r="AS241" s="72"/>
      <c r="AT241" s="72"/>
      <c r="AU241" s="72"/>
      <c r="AV241" s="72"/>
      <c r="AW241" s="72"/>
      <c r="AX241" s="72"/>
      <c r="AY241" s="72"/>
      <c r="AZ241" s="72"/>
      <c r="BA241" s="72"/>
      <c r="BB241" s="72"/>
      <c r="BC241" s="121">
        <f t="shared" si="248"/>
        <v>0</v>
      </c>
      <c r="BD241" s="121">
        <f t="shared" si="247"/>
        <v>0</v>
      </c>
      <c r="BE241" s="121">
        <f t="shared" si="246"/>
        <v>0.56000000000000005</v>
      </c>
      <c r="BF241" s="220"/>
      <c r="BG241" s="220"/>
      <c r="BH241" s="220"/>
      <c r="BI241" s="220"/>
      <c r="BJ241" s="227"/>
      <c r="BK241" s="244"/>
      <c r="BL241" s="195"/>
      <c r="BM241" s="137"/>
      <c r="BN241" s="137"/>
      <c r="BO241" s="137"/>
      <c r="BP241" s="137"/>
      <c r="BQ241" s="137"/>
      <c r="BR241" s="137"/>
      <c r="BS241" s="195"/>
      <c r="BT241" s="195"/>
      <c r="BU241" s="195"/>
      <c r="BV241" s="195"/>
      <c r="BW241" s="195"/>
      <c r="BX241" s="195"/>
      <c r="BY241" s="195"/>
      <c r="BZ241" s="195"/>
      <c r="CA241" s="195"/>
      <c r="CB241" s="195"/>
      <c r="CC241" s="195"/>
      <c r="CD241" s="195"/>
      <c r="CE241" s="195"/>
      <c r="CF241" s="195"/>
      <c r="CG241" s="195"/>
      <c r="CH241" s="195"/>
      <c r="CI241" s="195"/>
      <c r="CJ241" s="195"/>
      <c r="CK241" s="195"/>
      <c r="CL241" s="195"/>
      <c r="CM241" s="195"/>
      <c r="CN241" s="195"/>
      <c r="CO241" s="195"/>
      <c r="CP241" s="195"/>
      <c r="CQ241" s="195"/>
      <c r="CR241" s="195"/>
    </row>
    <row r="242" spans="1:96" ht="57" x14ac:dyDescent="0.2">
      <c r="A242" s="251"/>
      <c r="B242" s="254"/>
      <c r="C242" s="242"/>
      <c r="D242" s="242"/>
      <c r="E242" s="254"/>
      <c r="F242" s="254"/>
      <c r="G242" s="254"/>
      <c r="H242" s="254"/>
      <c r="I242" s="260"/>
      <c r="J242" s="263"/>
      <c r="K242" s="266"/>
      <c r="L242" s="269"/>
      <c r="M242" s="272"/>
      <c r="N242" s="266"/>
      <c r="O242" s="213"/>
      <c r="P242" s="213"/>
      <c r="Q242" s="216"/>
      <c r="R242" s="65"/>
      <c r="S242" s="51"/>
      <c r="T242" s="65">
        <f>VLOOKUP(U242,FORMULAS!$A$15:$B$18,2,0)</f>
        <v>0</v>
      </c>
      <c r="U242" s="66" t="s">
        <v>163</v>
      </c>
      <c r="V242" s="67">
        <f>+IF(U242='Tabla Valoración controles'!$D$4,'Tabla Valoración controles'!$F$4,IF('208-PLA-Ft-78 Mapa Gestión'!U242='Tabla Valoración controles'!$D$5,'Tabla Valoración controles'!$F$5,IF(U242=FORMULAS!$A$10,0,'Tabla Valoración controles'!$F$6)))</f>
        <v>0</v>
      </c>
      <c r="W242" s="66"/>
      <c r="X242" s="68">
        <f>+IF(W242='Tabla Valoración controles'!$D$7,'Tabla Valoración controles'!$F$7,IF(U242=FORMULAS!$A$10,0,'Tabla Valoración controles'!$F$8))</f>
        <v>0</v>
      </c>
      <c r="Y242" s="66"/>
      <c r="Z242" s="67">
        <f>+IF(Y242='Tabla Valoración controles'!$D$9,'Tabla Valoración controles'!$F$9,IF(U242=FORMULAS!$A$10,0,'Tabla Valoración controles'!$F$10))</f>
        <v>0</v>
      </c>
      <c r="AA242" s="66"/>
      <c r="AB242" s="67">
        <f>+IF(AA242='Tabla Valoración controles'!$D$9,'Tabla Valoración controles'!$F$9,IF(W242=FORMULAS!$A$10,0,'Tabla Valoración controles'!$F$10))</f>
        <v>0</v>
      </c>
      <c r="AC242" s="66"/>
      <c r="AD242" s="67">
        <f>+IF(AC242='Tabla Valoración controles'!$D$13,'Tabla Valoración controles'!$F$13,'Tabla Valoración controles'!$F$14)</f>
        <v>0</v>
      </c>
      <c r="AE242" s="123"/>
      <c r="AF242" s="69"/>
      <c r="AG242" s="68"/>
      <c r="AH242" s="69"/>
      <c r="AI242" s="68"/>
      <c r="AJ242" s="70"/>
      <c r="AK242" s="66"/>
      <c r="AL242" s="71"/>
      <c r="AM242" s="74"/>
      <c r="AN242" s="72"/>
      <c r="AO242" s="72"/>
      <c r="AP242" s="72"/>
      <c r="AQ242" s="72"/>
      <c r="AR242" s="72"/>
      <c r="AS242" s="72"/>
      <c r="AT242" s="72"/>
      <c r="AU242" s="72"/>
      <c r="AV242" s="72"/>
      <c r="AW242" s="72"/>
      <c r="AX242" s="72"/>
      <c r="AY242" s="72"/>
      <c r="AZ242" s="72"/>
      <c r="BA242" s="72"/>
      <c r="BB242" s="72"/>
      <c r="BC242" s="121">
        <f t="shared" si="248"/>
        <v>0</v>
      </c>
      <c r="BD242" s="121">
        <f t="shared" si="247"/>
        <v>0</v>
      </c>
      <c r="BE242" s="121">
        <f t="shared" si="246"/>
        <v>0.56000000000000005</v>
      </c>
      <c r="BF242" s="220"/>
      <c r="BG242" s="220"/>
      <c r="BH242" s="220"/>
      <c r="BI242" s="220"/>
      <c r="BJ242" s="227"/>
      <c r="BK242" s="244"/>
      <c r="BL242" s="202"/>
      <c r="BM242" s="138"/>
      <c r="BN242" s="138"/>
      <c r="BO242" s="138"/>
      <c r="BP242" s="138"/>
      <c r="BQ242" s="138"/>
      <c r="BR242" s="138"/>
      <c r="BS242" s="202"/>
      <c r="BT242" s="202"/>
      <c r="BU242" s="202"/>
      <c r="BV242" s="202"/>
      <c r="BW242" s="202"/>
      <c r="BX242" s="202"/>
      <c r="BY242" s="202"/>
      <c r="BZ242" s="202"/>
      <c r="CA242" s="202"/>
      <c r="CB242" s="202"/>
      <c r="CC242" s="202"/>
      <c r="CD242" s="202"/>
      <c r="CE242" s="202"/>
      <c r="CF242" s="202"/>
      <c r="CG242" s="202"/>
      <c r="CH242" s="202"/>
      <c r="CI242" s="202"/>
      <c r="CJ242" s="202"/>
      <c r="CK242" s="202"/>
      <c r="CL242" s="202"/>
      <c r="CM242" s="202"/>
      <c r="CN242" s="202"/>
      <c r="CO242" s="202"/>
      <c r="CP242" s="202"/>
      <c r="CQ242" s="202"/>
      <c r="CR242" s="202"/>
    </row>
    <row r="243" spans="1:96" ht="89.25" x14ac:dyDescent="0.2">
      <c r="A243" s="249">
        <v>40</v>
      </c>
      <c r="B243" s="252" t="s">
        <v>593</v>
      </c>
      <c r="C243" s="240" t="str">
        <f t="shared" ref="C243" si="249">VLOOKUP(B243,$CW$511:$CX$533,2,0)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243" s="240" t="str">
        <f>VLOOKUP(B243,FORMULAS!$A$30:$C$52,3,0)</f>
        <v>Director de Reasentamientos</v>
      </c>
      <c r="E243" s="252" t="s">
        <v>278</v>
      </c>
      <c r="F243" s="252" t="s">
        <v>624</v>
      </c>
      <c r="G243" s="252" t="s">
        <v>625</v>
      </c>
      <c r="H243" s="273" t="s">
        <v>626</v>
      </c>
      <c r="I243" s="258" t="s">
        <v>279</v>
      </c>
      <c r="J243" s="261">
        <v>1900</v>
      </c>
      <c r="K243" s="264" t="str">
        <f>+IF(L243=FORMULAS!$N$2,FORMULAS!$O$2,IF('208-PLA-Ft-78 Mapa Gestión'!L243:L248=FORMULAS!$N$3,FORMULAS!$O$3,IF('208-PLA-Ft-78 Mapa Gestión'!L243:L248=FORMULAS!$N$4,FORMULAS!$O$4,IF('208-PLA-Ft-78 Mapa Gestión'!L243:L248=FORMULAS!$N$5,FORMULAS!$O$5,IF('208-PLA-Ft-78 Mapa Gestión'!L243:L248=FORMULAS!$N$6,FORMULAS!$O$6)))))</f>
        <v>Alta</v>
      </c>
      <c r="L243" s="267">
        <f>+IF(J243&lt;=FORMULAS!$M$2,FORMULAS!$N$2,IF('208-PLA-Ft-78 Mapa Gestión'!J243&lt;=FORMULAS!$M$3,FORMULAS!$N$3,IF('208-PLA-Ft-78 Mapa Gestión'!J243&lt;=FORMULAS!$M$4,FORMULAS!$N$4,IF('208-PLA-Ft-78 Mapa Gestión'!J243&lt;=FORMULAS!$M$5,FORMULAS!$N$5,FORMULAS!$N$6))))</f>
        <v>0.8</v>
      </c>
      <c r="M243" s="270" t="s">
        <v>93</v>
      </c>
      <c r="N243" s="264" t="str">
        <f>+IF(M243=FORMULAS!$H$2,FORMULAS!$I$2,IF('208-PLA-Ft-78 Mapa Gestión'!M243:M248=FORMULAS!$H$3,FORMULAS!$I$3,IF('208-PLA-Ft-78 Mapa Gestión'!M243:M248=FORMULAS!$H$4,FORMULAS!$I$4,IF('208-PLA-Ft-78 Mapa Gestión'!M243:M248=FORMULAS!$H$5,FORMULAS!$I$5,IF('208-PLA-Ft-78 Mapa Gestión'!M243:M248=FORMULAS!$H$6,FORMULAS!$I$6,IF('208-PLA-Ft-78 Mapa Gestión'!M243:M248=FORMULAS!$H$7,FORMULAS!$I$7,IF('208-PLA-Ft-78 Mapa Gestión'!M243:M248=FORMULAS!$H$8,FORMULAS!$I$8,IF('208-PLA-Ft-78 Mapa Gestión'!M243:M248=FORMULAS!$H$9,FORMULAS!$I$9,IF('208-PLA-Ft-78 Mapa Gestión'!M243:M248=FORMULAS!$H$10,FORMULAS!$I$10,IF('208-PLA-Ft-78 Mapa Gestión'!M243:M248=FORMULAS!$H$11,FORMULAS!$I$11))))))))))</f>
        <v>Moderado</v>
      </c>
      <c r="O243" s="211">
        <f>VLOOKUP(N243,FORMULAS!$I$1:$J$6,2,0)</f>
        <v>0.6</v>
      </c>
      <c r="P243" s="211" t="str">
        <f t="shared" ref="P243" si="250">CONCATENATE(N243,K243)</f>
        <v>ModeradoAlta</v>
      </c>
      <c r="Q243" s="214" t="str">
        <f>VLOOKUP(P243,FORMULAS!$K$17:$L$42,2,0)</f>
        <v>Alto</v>
      </c>
      <c r="R243" s="167">
        <v>1</v>
      </c>
      <c r="S243" s="166" t="s">
        <v>629</v>
      </c>
      <c r="T243" s="65" t="str">
        <f>VLOOKUP(U243,FORMULAS!$A$15:$B$18,2,0)</f>
        <v>Probabilidad</v>
      </c>
      <c r="U243" s="66" t="s">
        <v>13</v>
      </c>
      <c r="V243" s="67">
        <f>+IF(U243='Tabla Valoración controles'!$D$4,'Tabla Valoración controles'!$F$4,IF('208-PLA-Ft-78 Mapa Gestión'!U243='Tabla Valoración controles'!$D$5,'Tabla Valoración controles'!$F$5,IF(U243=FORMULAS!$A$10,0,'Tabla Valoración controles'!$F$6)))</f>
        <v>0.25</v>
      </c>
      <c r="W243" s="66" t="s">
        <v>8</v>
      </c>
      <c r="X243" s="68">
        <f>+IF(W243='Tabla Valoración controles'!$D$7,'Tabla Valoración controles'!$F$7,IF(U243=FORMULAS!$A$10,0,'Tabla Valoración controles'!$F$8))</f>
        <v>0.15</v>
      </c>
      <c r="Y243" s="66" t="s">
        <v>18</v>
      </c>
      <c r="Z243" s="67">
        <f>+IF(Y243='Tabla Valoración controles'!$D$9,'Tabla Valoración controles'!$F$9,IF(U243=FORMULAS!$A$10,0,'Tabla Valoración controles'!$F$10))</f>
        <v>0</v>
      </c>
      <c r="AA243" s="66" t="s">
        <v>21</v>
      </c>
      <c r="AB243" s="67">
        <f>+IF(AA243='Tabla Valoración controles'!$D$9,'Tabla Valoración controles'!$F$9,IF(W243=FORMULAS!$A$10,0,'Tabla Valoración controles'!$F$10))</f>
        <v>0</v>
      </c>
      <c r="AC243" s="66" t="s">
        <v>102</v>
      </c>
      <c r="AD243" s="67">
        <f>+IF(AC243='Tabla Valoración controles'!$D$13,'Tabla Valoración controles'!$F$13,'Tabla Valoración controles'!$F$14)</f>
        <v>0</v>
      </c>
      <c r="AE243" s="123"/>
      <c r="AF243" s="69"/>
      <c r="AG243" s="68"/>
      <c r="AH243" s="69"/>
      <c r="AI243" s="68"/>
      <c r="AJ243" s="70"/>
      <c r="AK243" s="66"/>
      <c r="AL243" s="71"/>
      <c r="AM243" s="74"/>
      <c r="AN243" s="72"/>
      <c r="AO243" s="72"/>
      <c r="AP243" s="72"/>
      <c r="AQ243" s="72"/>
      <c r="AR243" s="72"/>
      <c r="AS243" s="72"/>
      <c r="AT243" s="72"/>
      <c r="AU243" s="72"/>
      <c r="AV243" s="72"/>
      <c r="AW243" s="72"/>
      <c r="AX243" s="72"/>
      <c r="AY243" s="72"/>
      <c r="AZ243" s="72"/>
      <c r="BA243" s="72"/>
      <c r="BB243" s="72"/>
      <c r="BC243" s="121">
        <f t="shared" si="248"/>
        <v>0.4</v>
      </c>
      <c r="BD243" s="121">
        <f>+IF(T243=FORMULAS!$A$8,'208-PLA-Ft-78 Mapa Gestión'!BC243*'208-PLA-Ft-78 Mapa Gestión'!L243:L248,'208-PLA-Ft-78 Mapa Gestión'!BC243*'208-PLA-Ft-78 Mapa Gestión'!O243:O248)</f>
        <v>0.32000000000000006</v>
      </c>
      <c r="BE243" s="121">
        <f>+IF(T243=FORMULAS!$A$8,'208-PLA-Ft-78 Mapa Gestión'!L243:L248-'208-PLA-Ft-78 Mapa Gestión'!BD243,0)</f>
        <v>0.48</v>
      </c>
      <c r="BF243" s="219">
        <f t="shared" ref="BF243" si="251">+BE248</f>
        <v>0.48</v>
      </c>
      <c r="BG243" s="219" t="str">
        <f>+IF(BF243&lt;=FORMULAS!$N$2,FORMULAS!$O$2,IF(BF243&lt;=FORMULAS!$N$3,FORMULAS!$O$3,IF(BF243&lt;=FORMULAS!$N$4,FORMULAS!$O$4,IF(BF243&lt;=FORMULAS!$N$5,FORMULAS!$O$5,FORMULAS!O240))))</f>
        <v>Media</v>
      </c>
      <c r="BH243" s="219" t="str">
        <f>+IF(T243=FORMULAS!$A$9,BE248,'208-PLA-Ft-78 Mapa Gestión'!N243:N248)</f>
        <v>Moderado</v>
      </c>
      <c r="BI243" s="219">
        <f>+IF(T243=FORMULAS!B243,'208-PLA-Ft-78 Mapa Gestión'!BE248,'208-PLA-Ft-78 Mapa Gestión'!O243:O248)</f>
        <v>0.6</v>
      </c>
      <c r="BJ243" s="227" t="str">
        <f t="shared" ref="BJ243" si="252">CONCATENATE(BH243,BG243)</f>
        <v>ModeradoMedia</v>
      </c>
      <c r="BK243" s="243" t="str">
        <f>VLOOKUP(BJ243,FORMULAS!$K$17:$L$42,2,0)</f>
        <v>Moderado</v>
      </c>
      <c r="BL243" s="194" t="s">
        <v>170</v>
      </c>
      <c r="BM243" s="188" t="s">
        <v>631</v>
      </c>
      <c r="BN243" s="188" t="s">
        <v>601</v>
      </c>
      <c r="BO243" s="203">
        <v>44593</v>
      </c>
      <c r="BP243" s="203">
        <v>44895</v>
      </c>
      <c r="BQ243" s="228" t="s">
        <v>508</v>
      </c>
      <c r="BR243" s="188" t="s">
        <v>602</v>
      </c>
      <c r="BS243" s="194" t="s">
        <v>253</v>
      </c>
      <c r="BT243" s="194"/>
      <c r="BU243" s="194"/>
      <c r="BV243" s="194"/>
      <c r="BW243" s="194"/>
      <c r="BX243" s="194"/>
      <c r="BY243" s="194"/>
      <c r="BZ243" s="194"/>
      <c r="CA243" s="194"/>
      <c r="CB243" s="194"/>
      <c r="CC243" s="194"/>
      <c r="CD243" s="194"/>
      <c r="CE243" s="194"/>
      <c r="CF243" s="194"/>
      <c r="CG243" s="194"/>
      <c r="CH243" s="194"/>
      <c r="CI243" s="194"/>
      <c r="CJ243" s="194"/>
      <c r="CK243" s="194"/>
      <c r="CL243" s="194"/>
      <c r="CM243" s="194"/>
      <c r="CN243" s="194"/>
      <c r="CO243" s="194"/>
      <c r="CP243" s="194"/>
      <c r="CQ243" s="194"/>
      <c r="CR243" s="188" t="s">
        <v>609</v>
      </c>
    </row>
    <row r="244" spans="1:96" ht="57" x14ac:dyDescent="0.2">
      <c r="A244" s="250"/>
      <c r="B244" s="253"/>
      <c r="C244" s="241"/>
      <c r="D244" s="241"/>
      <c r="E244" s="253"/>
      <c r="F244" s="253"/>
      <c r="G244" s="253"/>
      <c r="H244" s="274"/>
      <c r="I244" s="259"/>
      <c r="J244" s="262"/>
      <c r="K244" s="265"/>
      <c r="L244" s="268"/>
      <c r="M244" s="271"/>
      <c r="N244" s="265"/>
      <c r="O244" s="212"/>
      <c r="P244" s="212"/>
      <c r="Q244" s="215"/>
      <c r="R244" s="65"/>
      <c r="S244" s="51"/>
      <c r="T244" s="65">
        <f>VLOOKUP(U244,FORMULAS!$A$15:$B$18,2,0)</f>
        <v>0</v>
      </c>
      <c r="U244" s="66" t="s">
        <v>163</v>
      </c>
      <c r="V244" s="67">
        <f>+IF(U244='Tabla Valoración controles'!$D$4,'Tabla Valoración controles'!$F$4,IF('208-PLA-Ft-78 Mapa Gestión'!U244='Tabla Valoración controles'!$D$5,'Tabla Valoración controles'!$F$5,IF(U244=FORMULAS!$A$10,0,'Tabla Valoración controles'!$F$6)))</f>
        <v>0</v>
      </c>
      <c r="W244" s="66"/>
      <c r="X244" s="68">
        <f>+IF(W244='Tabla Valoración controles'!$D$7,'Tabla Valoración controles'!$F$7,IF(U244=FORMULAS!$A$10,0,'Tabla Valoración controles'!$F$8))</f>
        <v>0</v>
      </c>
      <c r="Y244" s="66"/>
      <c r="Z244" s="67">
        <f>+IF(Y244='Tabla Valoración controles'!$D$9,'Tabla Valoración controles'!$F$9,IF(U244=FORMULAS!$A$10,0,'Tabla Valoración controles'!$F$10))</f>
        <v>0</v>
      </c>
      <c r="AA244" s="66"/>
      <c r="AB244" s="67">
        <f>+IF(AA244='Tabla Valoración controles'!$D$9,'Tabla Valoración controles'!$F$9,IF(W244=FORMULAS!$A$10,0,'Tabla Valoración controles'!$F$10))</f>
        <v>0</v>
      </c>
      <c r="AC244" s="66"/>
      <c r="AD244" s="67">
        <f>+IF(AC244='Tabla Valoración controles'!$D$13,'Tabla Valoración controles'!$F$13,'Tabla Valoración controles'!$F$14)</f>
        <v>0</v>
      </c>
      <c r="AE244" s="123"/>
      <c r="AF244" s="69"/>
      <c r="AG244" s="68"/>
      <c r="AH244" s="69"/>
      <c r="AI244" s="68"/>
      <c r="AJ244" s="70"/>
      <c r="AK244" s="66"/>
      <c r="AL244" s="71"/>
      <c r="AM244" s="74"/>
      <c r="AN244" s="72"/>
      <c r="AO244" s="72"/>
      <c r="AP244" s="72"/>
      <c r="AQ244" s="72"/>
      <c r="AR244" s="72"/>
      <c r="AS244" s="72"/>
      <c r="AT244" s="72"/>
      <c r="AU244" s="72"/>
      <c r="AV244" s="72"/>
      <c r="AW244" s="72"/>
      <c r="AX244" s="72"/>
      <c r="AY244" s="72"/>
      <c r="AZ244" s="72"/>
      <c r="BA244" s="72"/>
      <c r="BB244" s="72"/>
      <c r="BC244" s="121">
        <f t="shared" si="248"/>
        <v>0</v>
      </c>
      <c r="BD244" s="121">
        <f t="shared" ref="BD244" si="253">+BC244*BE243</f>
        <v>0</v>
      </c>
      <c r="BE244" s="121">
        <f t="shared" ref="BE244:BE248" si="254">+BE243-BD244</f>
        <v>0.48</v>
      </c>
      <c r="BF244" s="220"/>
      <c r="BG244" s="220"/>
      <c r="BH244" s="220"/>
      <c r="BI244" s="220"/>
      <c r="BJ244" s="227"/>
      <c r="BK244" s="244"/>
      <c r="BL244" s="195"/>
      <c r="BM244" s="189"/>
      <c r="BN244" s="189"/>
      <c r="BO244" s="217"/>
      <c r="BP244" s="217"/>
      <c r="BQ244" s="229"/>
      <c r="BR244" s="189"/>
      <c r="BS244" s="195"/>
      <c r="BT244" s="195"/>
      <c r="BU244" s="195"/>
      <c r="BV244" s="195"/>
      <c r="BW244" s="195"/>
      <c r="BX244" s="195"/>
      <c r="BY244" s="195"/>
      <c r="BZ244" s="195"/>
      <c r="CA244" s="195"/>
      <c r="CB244" s="195"/>
      <c r="CC244" s="195"/>
      <c r="CD244" s="195"/>
      <c r="CE244" s="195"/>
      <c r="CF244" s="195"/>
      <c r="CG244" s="195"/>
      <c r="CH244" s="195"/>
      <c r="CI244" s="195"/>
      <c r="CJ244" s="195"/>
      <c r="CK244" s="195"/>
      <c r="CL244" s="195"/>
      <c r="CM244" s="195"/>
      <c r="CN244" s="195"/>
      <c r="CO244" s="195"/>
      <c r="CP244" s="195"/>
      <c r="CQ244" s="195"/>
      <c r="CR244" s="189"/>
    </row>
    <row r="245" spans="1:96" ht="57" x14ac:dyDescent="0.2">
      <c r="A245" s="250"/>
      <c r="B245" s="253"/>
      <c r="C245" s="241"/>
      <c r="D245" s="241"/>
      <c r="E245" s="253"/>
      <c r="F245" s="253"/>
      <c r="G245" s="253"/>
      <c r="H245" s="274"/>
      <c r="I245" s="259"/>
      <c r="J245" s="262"/>
      <c r="K245" s="265"/>
      <c r="L245" s="268"/>
      <c r="M245" s="271"/>
      <c r="N245" s="265"/>
      <c r="O245" s="212"/>
      <c r="P245" s="212"/>
      <c r="Q245" s="215"/>
      <c r="R245" s="65"/>
      <c r="S245" s="51"/>
      <c r="T245" s="65">
        <f>VLOOKUP(U245,FORMULAS!$A$15:$B$18,2,0)</f>
        <v>0</v>
      </c>
      <c r="U245" s="66" t="s">
        <v>163</v>
      </c>
      <c r="V245" s="67">
        <f>+IF(U245='Tabla Valoración controles'!$D$4,'Tabla Valoración controles'!$F$4,IF('208-PLA-Ft-78 Mapa Gestión'!U245='Tabla Valoración controles'!$D$5,'Tabla Valoración controles'!$F$5,IF(U245=FORMULAS!$A$10,0,'Tabla Valoración controles'!$F$6)))</f>
        <v>0</v>
      </c>
      <c r="W245" s="66"/>
      <c r="X245" s="68">
        <f>+IF(W245='Tabla Valoración controles'!$D$7,'Tabla Valoración controles'!$F$7,IF(U245=FORMULAS!$A$10,0,'Tabla Valoración controles'!$F$8))</f>
        <v>0</v>
      </c>
      <c r="Y245" s="66"/>
      <c r="Z245" s="67">
        <f>+IF(Y245='Tabla Valoración controles'!$D$9,'Tabla Valoración controles'!$F$9,IF(U245=FORMULAS!$A$10,0,'Tabla Valoración controles'!$F$10))</f>
        <v>0</v>
      </c>
      <c r="AA245" s="66"/>
      <c r="AB245" s="67">
        <f>+IF(AA245='Tabla Valoración controles'!$D$9,'Tabla Valoración controles'!$F$9,IF(W245=FORMULAS!$A$10,0,'Tabla Valoración controles'!$F$10))</f>
        <v>0</v>
      </c>
      <c r="AC245" s="66"/>
      <c r="AD245" s="67">
        <f>+IF(AC245='Tabla Valoración controles'!$D$13,'Tabla Valoración controles'!$F$13,'Tabla Valoración controles'!$F$14)</f>
        <v>0</v>
      </c>
      <c r="AE245" s="123"/>
      <c r="AF245" s="69"/>
      <c r="AG245" s="68"/>
      <c r="AH245" s="69"/>
      <c r="AI245" s="68"/>
      <c r="AJ245" s="70"/>
      <c r="AK245" s="66"/>
      <c r="AL245" s="71"/>
      <c r="AM245" s="74"/>
      <c r="AN245" s="72"/>
      <c r="AO245" s="72"/>
      <c r="AP245" s="72"/>
      <c r="AQ245" s="72"/>
      <c r="AR245" s="72"/>
      <c r="AS245" s="72"/>
      <c r="AT245" s="72"/>
      <c r="AU245" s="72"/>
      <c r="AV245" s="72"/>
      <c r="AW245" s="72"/>
      <c r="AX245" s="72"/>
      <c r="AY245" s="72"/>
      <c r="AZ245" s="72"/>
      <c r="BA245" s="72"/>
      <c r="BB245" s="72"/>
      <c r="BC245" s="121">
        <f t="shared" si="248"/>
        <v>0</v>
      </c>
      <c r="BD245" s="121">
        <f t="shared" ref="BD245:BD248" si="255">+BD244*BC245</f>
        <v>0</v>
      </c>
      <c r="BE245" s="121">
        <f t="shared" si="254"/>
        <v>0.48</v>
      </c>
      <c r="BF245" s="220"/>
      <c r="BG245" s="220"/>
      <c r="BH245" s="220"/>
      <c r="BI245" s="220"/>
      <c r="BJ245" s="227"/>
      <c r="BK245" s="244"/>
      <c r="BL245" s="195"/>
      <c r="BM245" s="189"/>
      <c r="BN245" s="189"/>
      <c r="BO245" s="217"/>
      <c r="BP245" s="217"/>
      <c r="BQ245" s="229"/>
      <c r="BR245" s="189"/>
      <c r="BS245" s="195"/>
      <c r="BT245" s="195"/>
      <c r="BU245" s="195"/>
      <c r="BV245" s="195"/>
      <c r="BW245" s="195"/>
      <c r="BX245" s="195"/>
      <c r="BY245" s="195"/>
      <c r="BZ245" s="195"/>
      <c r="CA245" s="195"/>
      <c r="CB245" s="195"/>
      <c r="CC245" s="195"/>
      <c r="CD245" s="195"/>
      <c r="CE245" s="195"/>
      <c r="CF245" s="195"/>
      <c r="CG245" s="195"/>
      <c r="CH245" s="195"/>
      <c r="CI245" s="195"/>
      <c r="CJ245" s="195"/>
      <c r="CK245" s="195"/>
      <c r="CL245" s="195"/>
      <c r="CM245" s="195"/>
      <c r="CN245" s="195"/>
      <c r="CO245" s="195"/>
      <c r="CP245" s="195"/>
      <c r="CQ245" s="195"/>
      <c r="CR245" s="189"/>
    </row>
    <row r="246" spans="1:96" ht="57" x14ac:dyDescent="0.2">
      <c r="A246" s="250"/>
      <c r="B246" s="253"/>
      <c r="C246" s="241"/>
      <c r="D246" s="241"/>
      <c r="E246" s="253"/>
      <c r="F246" s="253"/>
      <c r="G246" s="253"/>
      <c r="H246" s="274"/>
      <c r="I246" s="259"/>
      <c r="J246" s="262"/>
      <c r="K246" s="265"/>
      <c r="L246" s="268"/>
      <c r="M246" s="271"/>
      <c r="N246" s="265"/>
      <c r="O246" s="212"/>
      <c r="P246" s="212"/>
      <c r="Q246" s="215"/>
      <c r="R246" s="65"/>
      <c r="S246" s="51"/>
      <c r="T246" s="65">
        <f>VLOOKUP(U246,FORMULAS!$A$15:$B$18,2,0)</f>
        <v>0</v>
      </c>
      <c r="U246" s="66" t="s">
        <v>163</v>
      </c>
      <c r="V246" s="67">
        <f>+IF(U246='Tabla Valoración controles'!$D$4,'Tabla Valoración controles'!$F$4,IF('208-PLA-Ft-78 Mapa Gestión'!U246='Tabla Valoración controles'!$D$5,'Tabla Valoración controles'!$F$5,IF(U246=FORMULAS!$A$10,0,'Tabla Valoración controles'!$F$6)))</f>
        <v>0</v>
      </c>
      <c r="W246" s="66"/>
      <c r="X246" s="68">
        <f>+IF(W246='Tabla Valoración controles'!$D$7,'Tabla Valoración controles'!$F$7,IF(U246=FORMULAS!$A$10,0,'Tabla Valoración controles'!$F$8))</f>
        <v>0</v>
      </c>
      <c r="Y246" s="66"/>
      <c r="Z246" s="67">
        <f>+IF(Y246='Tabla Valoración controles'!$D$9,'Tabla Valoración controles'!$F$9,IF(U246=FORMULAS!$A$10,0,'Tabla Valoración controles'!$F$10))</f>
        <v>0</v>
      </c>
      <c r="AA246" s="66"/>
      <c r="AB246" s="67">
        <f>+IF(AA246='Tabla Valoración controles'!$D$9,'Tabla Valoración controles'!$F$9,IF(W246=FORMULAS!$A$10,0,'Tabla Valoración controles'!$F$10))</f>
        <v>0</v>
      </c>
      <c r="AC246" s="66"/>
      <c r="AD246" s="67">
        <f>+IF(AC246='Tabla Valoración controles'!$D$13,'Tabla Valoración controles'!$F$13,'Tabla Valoración controles'!$F$14)</f>
        <v>0</v>
      </c>
      <c r="AE246" s="123"/>
      <c r="AF246" s="69"/>
      <c r="AG246" s="68"/>
      <c r="AH246" s="69"/>
      <c r="AI246" s="68"/>
      <c r="AJ246" s="70"/>
      <c r="AK246" s="66"/>
      <c r="AL246" s="71"/>
      <c r="AM246" s="74"/>
      <c r="AN246" s="72"/>
      <c r="AO246" s="72"/>
      <c r="AP246" s="72"/>
      <c r="AQ246" s="72"/>
      <c r="AR246" s="72"/>
      <c r="AS246" s="72"/>
      <c r="AT246" s="72"/>
      <c r="AU246" s="72"/>
      <c r="AV246" s="72"/>
      <c r="AW246" s="72"/>
      <c r="AX246" s="72"/>
      <c r="AY246" s="72"/>
      <c r="AZ246" s="72"/>
      <c r="BA246" s="72"/>
      <c r="BB246" s="72"/>
      <c r="BC246" s="121">
        <f t="shared" ref="BC246:BC251" si="256">+V246+X246+Z246</f>
        <v>0</v>
      </c>
      <c r="BD246" s="121">
        <f t="shared" si="255"/>
        <v>0</v>
      </c>
      <c r="BE246" s="121">
        <f t="shared" si="254"/>
        <v>0.48</v>
      </c>
      <c r="BF246" s="220"/>
      <c r="BG246" s="220"/>
      <c r="BH246" s="220"/>
      <c r="BI246" s="220"/>
      <c r="BJ246" s="227"/>
      <c r="BK246" s="244"/>
      <c r="BL246" s="195"/>
      <c r="BM246" s="189"/>
      <c r="BN246" s="189"/>
      <c r="BO246" s="217"/>
      <c r="BP246" s="217"/>
      <c r="BQ246" s="229"/>
      <c r="BR246" s="189"/>
      <c r="BS246" s="195"/>
      <c r="BT246" s="195"/>
      <c r="BU246" s="195"/>
      <c r="BV246" s="195"/>
      <c r="BW246" s="195"/>
      <c r="BX246" s="195"/>
      <c r="BY246" s="195"/>
      <c r="BZ246" s="195"/>
      <c r="CA246" s="195"/>
      <c r="CB246" s="195"/>
      <c r="CC246" s="195"/>
      <c r="CD246" s="195"/>
      <c r="CE246" s="195"/>
      <c r="CF246" s="195"/>
      <c r="CG246" s="195"/>
      <c r="CH246" s="195"/>
      <c r="CI246" s="195"/>
      <c r="CJ246" s="195"/>
      <c r="CK246" s="195"/>
      <c r="CL246" s="195"/>
      <c r="CM246" s="195"/>
      <c r="CN246" s="195"/>
      <c r="CO246" s="195"/>
      <c r="CP246" s="195"/>
      <c r="CQ246" s="195"/>
      <c r="CR246" s="189"/>
    </row>
    <row r="247" spans="1:96" ht="57" x14ac:dyDescent="0.2">
      <c r="A247" s="250"/>
      <c r="B247" s="253"/>
      <c r="C247" s="241"/>
      <c r="D247" s="241"/>
      <c r="E247" s="253"/>
      <c r="F247" s="253"/>
      <c r="G247" s="253"/>
      <c r="H247" s="274"/>
      <c r="I247" s="259"/>
      <c r="J247" s="262"/>
      <c r="K247" s="265"/>
      <c r="L247" s="268"/>
      <c r="M247" s="271"/>
      <c r="N247" s="265"/>
      <c r="O247" s="212"/>
      <c r="P247" s="212"/>
      <c r="Q247" s="215"/>
      <c r="R247" s="65"/>
      <c r="S247" s="51"/>
      <c r="T247" s="65">
        <f>VLOOKUP(U247,FORMULAS!$A$15:$B$18,2,0)</f>
        <v>0</v>
      </c>
      <c r="U247" s="66" t="s">
        <v>163</v>
      </c>
      <c r="V247" s="67">
        <f>+IF(U247='Tabla Valoración controles'!$D$4,'Tabla Valoración controles'!$F$4,IF('208-PLA-Ft-78 Mapa Gestión'!U247='Tabla Valoración controles'!$D$5,'Tabla Valoración controles'!$F$5,IF(U247=FORMULAS!$A$10,0,'Tabla Valoración controles'!$F$6)))</f>
        <v>0</v>
      </c>
      <c r="W247" s="66"/>
      <c r="X247" s="68">
        <f>+IF(W247='Tabla Valoración controles'!$D$7,'Tabla Valoración controles'!$F$7,IF(U247=FORMULAS!$A$10,0,'Tabla Valoración controles'!$F$8))</f>
        <v>0</v>
      </c>
      <c r="Y247" s="66"/>
      <c r="Z247" s="67">
        <f>+IF(Y247='Tabla Valoración controles'!$D$9,'Tabla Valoración controles'!$F$9,IF(U247=FORMULAS!$A$10,0,'Tabla Valoración controles'!$F$10))</f>
        <v>0</v>
      </c>
      <c r="AA247" s="66"/>
      <c r="AB247" s="67">
        <f>+IF(AA247='Tabla Valoración controles'!$D$9,'Tabla Valoración controles'!$F$9,IF(W247=FORMULAS!$A$10,0,'Tabla Valoración controles'!$F$10))</f>
        <v>0</v>
      </c>
      <c r="AC247" s="66"/>
      <c r="AD247" s="67">
        <f>+IF(AC247='Tabla Valoración controles'!$D$13,'Tabla Valoración controles'!$F$13,'Tabla Valoración controles'!$F$14)</f>
        <v>0</v>
      </c>
      <c r="AE247" s="123"/>
      <c r="AF247" s="69"/>
      <c r="AG247" s="68"/>
      <c r="AH247" s="69"/>
      <c r="AI247" s="68"/>
      <c r="AJ247" s="70"/>
      <c r="AK247" s="66"/>
      <c r="AL247" s="71"/>
      <c r="AM247" s="74"/>
      <c r="AN247" s="72"/>
      <c r="AO247" s="72"/>
      <c r="AP247" s="72"/>
      <c r="AQ247" s="72"/>
      <c r="AR247" s="72"/>
      <c r="AS247" s="72"/>
      <c r="AT247" s="72"/>
      <c r="AU247" s="72"/>
      <c r="AV247" s="72"/>
      <c r="AW247" s="72"/>
      <c r="AX247" s="72"/>
      <c r="AY247" s="72"/>
      <c r="AZ247" s="72"/>
      <c r="BA247" s="72"/>
      <c r="BB247" s="72"/>
      <c r="BC247" s="121">
        <f t="shared" si="256"/>
        <v>0</v>
      </c>
      <c r="BD247" s="121">
        <f t="shared" si="255"/>
        <v>0</v>
      </c>
      <c r="BE247" s="121">
        <f t="shared" si="254"/>
        <v>0.48</v>
      </c>
      <c r="BF247" s="220"/>
      <c r="BG247" s="220"/>
      <c r="BH247" s="220"/>
      <c r="BI247" s="220"/>
      <c r="BJ247" s="227"/>
      <c r="BK247" s="244"/>
      <c r="BL247" s="195"/>
      <c r="BM247" s="189"/>
      <c r="BN247" s="189"/>
      <c r="BO247" s="217"/>
      <c r="BP247" s="217"/>
      <c r="BQ247" s="229"/>
      <c r="BR247" s="189"/>
      <c r="BS247" s="195"/>
      <c r="BT247" s="195"/>
      <c r="BU247" s="195"/>
      <c r="BV247" s="195"/>
      <c r="BW247" s="195"/>
      <c r="BX247" s="195"/>
      <c r="BY247" s="195"/>
      <c r="BZ247" s="195"/>
      <c r="CA247" s="195"/>
      <c r="CB247" s="195"/>
      <c r="CC247" s="195"/>
      <c r="CD247" s="195"/>
      <c r="CE247" s="195"/>
      <c r="CF247" s="195"/>
      <c r="CG247" s="195"/>
      <c r="CH247" s="195"/>
      <c r="CI247" s="195"/>
      <c r="CJ247" s="195"/>
      <c r="CK247" s="195"/>
      <c r="CL247" s="195"/>
      <c r="CM247" s="195"/>
      <c r="CN247" s="195"/>
      <c r="CO247" s="195"/>
      <c r="CP247" s="195"/>
      <c r="CQ247" s="195"/>
      <c r="CR247" s="189"/>
    </row>
    <row r="248" spans="1:96" ht="57" x14ac:dyDescent="0.2">
      <c r="A248" s="251"/>
      <c r="B248" s="254"/>
      <c r="C248" s="242"/>
      <c r="D248" s="242"/>
      <c r="E248" s="254"/>
      <c r="F248" s="254"/>
      <c r="G248" s="254"/>
      <c r="H248" s="275"/>
      <c r="I248" s="260"/>
      <c r="J248" s="263"/>
      <c r="K248" s="266"/>
      <c r="L248" s="269"/>
      <c r="M248" s="272"/>
      <c r="N248" s="266"/>
      <c r="O248" s="213"/>
      <c r="P248" s="213"/>
      <c r="Q248" s="216"/>
      <c r="R248" s="65"/>
      <c r="S248" s="51"/>
      <c r="T248" s="65">
        <f>VLOOKUP(U248,FORMULAS!$A$15:$B$18,2,0)</f>
        <v>0</v>
      </c>
      <c r="U248" s="66" t="s">
        <v>163</v>
      </c>
      <c r="V248" s="67">
        <f>+IF(U248='Tabla Valoración controles'!$D$4,'Tabla Valoración controles'!$F$4,IF('208-PLA-Ft-78 Mapa Gestión'!U248='Tabla Valoración controles'!$D$5,'Tabla Valoración controles'!$F$5,IF(U248=FORMULAS!$A$10,0,'Tabla Valoración controles'!$F$6)))</f>
        <v>0</v>
      </c>
      <c r="W248" s="66"/>
      <c r="X248" s="68">
        <f>+IF(W248='Tabla Valoración controles'!$D$7,'Tabla Valoración controles'!$F$7,IF(U248=FORMULAS!$A$10,0,'Tabla Valoración controles'!$F$8))</f>
        <v>0</v>
      </c>
      <c r="Y248" s="66"/>
      <c r="Z248" s="67">
        <f>+IF(Y248='Tabla Valoración controles'!$D$9,'Tabla Valoración controles'!$F$9,IF(U248=FORMULAS!$A$10,0,'Tabla Valoración controles'!$F$10))</f>
        <v>0</v>
      </c>
      <c r="AA248" s="66"/>
      <c r="AB248" s="67">
        <f>+IF(AA248='Tabla Valoración controles'!$D$9,'Tabla Valoración controles'!$F$9,IF(W248=FORMULAS!$A$10,0,'Tabla Valoración controles'!$F$10))</f>
        <v>0</v>
      </c>
      <c r="AC248" s="66"/>
      <c r="AD248" s="67">
        <f>+IF(AC248='Tabla Valoración controles'!$D$13,'Tabla Valoración controles'!$F$13,'Tabla Valoración controles'!$F$14)</f>
        <v>0</v>
      </c>
      <c r="AE248" s="123"/>
      <c r="AF248" s="69"/>
      <c r="AG248" s="68"/>
      <c r="AH248" s="69"/>
      <c r="AI248" s="68"/>
      <c r="AJ248" s="70"/>
      <c r="AK248" s="66"/>
      <c r="AL248" s="71"/>
      <c r="AM248" s="74"/>
      <c r="AN248" s="72"/>
      <c r="AO248" s="72"/>
      <c r="AP248" s="72"/>
      <c r="AQ248" s="72"/>
      <c r="AR248" s="72"/>
      <c r="AS248" s="72"/>
      <c r="AT248" s="72"/>
      <c r="AU248" s="72"/>
      <c r="AV248" s="72"/>
      <c r="AW248" s="72"/>
      <c r="AX248" s="72"/>
      <c r="AY248" s="72"/>
      <c r="AZ248" s="72"/>
      <c r="BA248" s="72"/>
      <c r="BB248" s="72"/>
      <c r="BC248" s="121">
        <f t="shared" si="256"/>
        <v>0</v>
      </c>
      <c r="BD248" s="121">
        <f t="shared" si="255"/>
        <v>0</v>
      </c>
      <c r="BE248" s="121">
        <f t="shared" si="254"/>
        <v>0.48</v>
      </c>
      <c r="BF248" s="220"/>
      <c r="BG248" s="220"/>
      <c r="BH248" s="220"/>
      <c r="BI248" s="220"/>
      <c r="BJ248" s="227"/>
      <c r="BK248" s="244"/>
      <c r="BL248" s="202"/>
      <c r="BM248" s="190"/>
      <c r="BN248" s="190"/>
      <c r="BO248" s="218"/>
      <c r="BP248" s="218"/>
      <c r="BQ248" s="230"/>
      <c r="BR248" s="190"/>
      <c r="BS248" s="202"/>
      <c r="BT248" s="202"/>
      <c r="BU248" s="202"/>
      <c r="BV248" s="202"/>
      <c r="BW248" s="202"/>
      <c r="BX248" s="202"/>
      <c r="BY248" s="202"/>
      <c r="BZ248" s="202"/>
      <c r="CA248" s="202"/>
      <c r="CB248" s="202"/>
      <c r="CC248" s="202"/>
      <c r="CD248" s="202"/>
      <c r="CE248" s="202"/>
      <c r="CF248" s="202"/>
      <c r="CG248" s="202"/>
      <c r="CH248" s="202"/>
      <c r="CI248" s="202"/>
      <c r="CJ248" s="202"/>
      <c r="CK248" s="202"/>
      <c r="CL248" s="202"/>
      <c r="CM248" s="202"/>
      <c r="CN248" s="202"/>
      <c r="CO248" s="202"/>
      <c r="CP248" s="202"/>
      <c r="CQ248" s="202"/>
      <c r="CR248" s="190"/>
    </row>
    <row r="249" spans="1:96" ht="43.5" customHeight="1" x14ac:dyDescent="0.2">
      <c r="A249" s="249">
        <v>41</v>
      </c>
      <c r="B249" s="252" t="s">
        <v>593</v>
      </c>
      <c r="C249" s="240" t="str">
        <f t="shared" ref="C249" si="257">VLOOKUP(B249,$CW$511:$CX$533,2,0)</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D249" s="240" t="str">
        <f>VLOOKUP(B249,FORMULAS!$A$30:$C$52,3,0)</f>
        <v>Director de Reasentamientos</v>
      </c>
      <c r="E249" s="252" t="s">
        <v>278</v>
      </c>
      <c r="F249" s="258" t="s">
        <v>627</v>
      </c>
      <c r="G249" s="252" t="s">
        <v>628</v>
      </c>
      <c r="H249" s="273" t="s">
        <v>647</v>
      </c>
      <c r="I249" s="258" t="s">
        <v>279</v>
      </c>
      <c r="J249" s="261">
        <v>390</v>
      </c>
      <c r="K249" s="264" t="str">
        <f>+IF(L249=FORMULAS!$N$2,FORMULAS!$O$2,IF('208-PLA-Ft-78 Mapa Gestión'!L249:L254=FORMULAS!$N$3,FORMULAS!$O$3,IF('208-PLA-Ft-78 Mapa Gestión'!L249:L254=FORMULAS!$N$4,FORMULAS!$O$4,IF('208-PLA-Ft-78 Mapa Gestión'!L249:L254=FORMULAS!$N$5,FORMULAS!$O$5,IF('208-PLA-Ft-78 Mapa Gestión'!L249:L254=FORMULAS!$N$6,FORMULAS!$O$6)))))</f>
        <v>Media</v>
      </c>
      <c r="L249" s="267">
        <f>+IF(J249&lt;=FORMULAS!$M$2,FORMULAS!$N$2,IF('208-PLA-Ft-78 Mapa Gestión'!J249&lt;=FORMULAS!$M$3,FORMULAS!$N$3,IF('208-PLA-Ft-78 Mapa Gestión'!J249&lt;=FORMULAS!$M$4,FORMULAS!$N$4,IF('208-PLA-Ft-78 Mapa Gestión'!J249&lt;=FORMULAS!$M$5,FORMULAS!$N$5,FORMULAS!$N$6))))</f>
        <v>0.6</v>
      </c>
      <c r="M249" s="270" t="s">
        <v>93</v>
      </c>
      <c r="N249" s="264" t="str">
        <f>+IF(M249=FORMULAS!$H$2,FORMULAS!$I$2,IF('208-PLA-Ft-78 Mapa Gestión'!M249:M254=FORMULAS!$H$3,FORMULAS!$I$3,IF('208-PLA-Ft-78 Mapa Gestión'!M249:M254=FORMULAS!$H$4,FORMULAS!$I$4,IF('208-PLA-Ft-78 Mapa Gestión'!M249:M254=FORMULAS!$H$5,FORMULAS!$I$5,IF('208-PLA-Ft-78 Mapa Gestión'!M249:M254=FORMULAS!$H$6,FORMULAS!$I$6,IF('208-PLA-Ft-78 Mapa Gestión'!M249:M254=FORMULAS!$H$7,FORMULAS!$I$7,IF('208-PLA-Ft-78 Mapa Gestión'!M249:M254=FORMULAS!$H$8,FORMULAS!$I$8,IF('208-PLA-Ft-78 Mapa Gestión'!M249:M254=FORMULAS!$H$9,FORMULAS!$I$9,IF('208-PLA-Ft-78 Mapa Gestión'!M249:M254=FORMULAS!$H$10,FORMULAS!$I$10,IF('208-PLA-Ft-78 Mapa Gestión'!M249:M254=FORMULAS!$H$11,FORMULAS!$I$11))))))))))</f>
        <v>Moderado</v>
      </c>
      <c r="O249" s="211">
        <f>VLOOKUP(N249,FORMULAS!$I$1:$J$6,2,0)</f>
        <v>0.6</v>
      </c>
      <c r="P249" s="211" t="str">
        <f t="shared" ref="P249" si="258">CONCATENATE(N249,K249)</f>
        <v>ModeradoMedia</v>
      </c>
      <c r="Q249" s="214" t="str">
        <f>VLOOKUP(P249,FORMULAS!$K$17:$L$42,2,0)</f>
        <v>Moderado</v>
      </c>
      <c r="R249" s="167">
        <v>1</v>
      </c>
      <c r="S249" s="166" t="s">
        <v>630</v>
      </c>
      <c r="T249" s="65" t="str">
        <f>VLOOKUP(U249,FORMULAS!$A$15:$B$18,2,0)</f>
        <v>Probabilidad</v>
      </c>
      <c r="U249" s="66" t="s">
        <v>13</v>
      </c>
      <c r="V249" s="67">
        <f>+IF(U249='Tabla Valoración controles'!$D$4,'Tabla Valoración controles'!$F$4,IF('208-PLA-Ft-78 Mapa Gestión'!U249='Tabla Valoración controles'!$D$5,'Tabla Valoración controles'!$F$5,IF(U249=FORMULAS!$A$10,0,'Tabla Valoración controles'!$F$6)))</f>
        <v>0.25</v>
      </c>
      <c r="W249" s="66" t="s">
        <v>8</v>
      </c>
      <c r="X249" s="68">
        <f>+IF(W249='Tabla Valoración controles'!$D$7,'Tabla Valoración controles'!$F$7,IF(U249=FORMULAS!$A$10,0,'Tabla Valoración controles'!$F$8))</f>
        <v>0.15</v>
      </c>
      <c r="Y249" s="66" t="s">
        <v>18</v>
      </c>
      <c r="Z249" s="67">
        <f>+IF(Y249='Tabla Valoración controles'!$D$9,'Tabla Valoración controles'!$F$9,IF(U249=FORMULAS!$A$10,0,'Tabla Valoración controles'!$F$10))</f>
        <v>0</v>
      </c>
      <c r="AA249" s="66" t="s">
        <v>21</v>
      </c>
      <c r="AB249" s="67">
        <f>+IF(AA249='Tabla Valoración controles'!$D$9,'Tabla Valoración controles'!$F$9,IF(W249=FORMULAS!$A$10,0,'Tabla Valoración controles'!$F$10))</f>
        <v>0</v>
      </c>
      <c r="AC249" s="66" t="s">
        <v>102</v>
      </c>
      <c r="AD249" s="67">
        <f>+IF(AC249='Tabla Valoración controles'!$D$13,'Tabla Valoración controles'!$F$13,'Tabla Valoración controles'!$F$14)</f>
        <v>0</v>
      </c>
      <c r="AE249" s="123"/>
      <c r="AF249" s="69"/>
      <c r="AG249" s="68"/>
      <c r="AH249" s="69"/>
      <c r="AI249" s="68"/>
      <c r="AJ249" s="70"/>
      <c r="AK249" s="66"/>
      <c r="AL249" s="71"/>
      <c r="AM249" s="74"/>
      <c r="AN249" s="72"/>
      <c r="AO249" s="72"/>
      <c r="AP249" s="72"/>
      <c r="AQ249" s="72"/>
      <c r="AR249" s="72"/>
      <c r="AS249" s="72"/>
      <c r="AT249" s="72"/>
      <c r="AU249" s="72"/>
      <c r="AV249" s="72"/>
      <c r="AW249" s="72"/>
      <c r="AX249" s="72"/>
      <c r="AY249" s="72"/>
      <c r="AZ249" s="72"/>
      <c r="BA249" s="72"/>
      <c r="BB249" s="72"/>
      <c r="BC249" s="121">
        <f t="shared" si="256"/>
        <v>0.4</v>
      </c>
      <c r="BD249" s="121">
        <f>+IF(T249=FORMULAS!$A$8,'208-PLA-Ft-78 Mapa Gestión'!BC249*'208-PLA-Ft-78 Mapa Gestión'!L249:L254,'208-PLA-Ft-78 Mapa Gestión'!BC249*'208-PLA-Ft-78 Mapa Gestión'!O249:O254)</f>
        <v>0.24</v>
      </c>
      <c r="BE249" s="121">
        <f>+IF(T249=FORMULAS!$A$8,'208-PLA-Ft-78 Mapa Gestión'!L249:L254-'208-PLA-Ft-78 Mapa Gestión'!BD249,0)</f>
        <v>0.36</v>
      </c>
      <c r="BF249" s="219">
        <f t="shared" ref="BF249" si="259">+BE254</f>
        <v>0.36</v>
      </c>
      <c r="BG249" s="219" t="str">
        <f>+IF(BF249&lt;=FORMULAS!$N$2,FORMULAS!$O$2,IF(BF249&lt;=FORMULAS!$N$3,FORMULAS!$O$3,IF(BF249&lt;=FORMULAS!$N$4,FORMULAS!$O$4,IF(BF249&lt;=FORMULAS!$N$5,FORMULAS!$O$5,FORMULAS!O246))))</f>
        <v>Baja</v>
      </c>
      <c r="BH249" s="219" t="str">
        <f>+IF(T249=FORMULAS!$A$9,BE254,'208-PLA-Ft-78 Mapa Gestión'!N249:N254)</f>
        <v>Moderado</v>
      </c>
      <c r="BI249" s="219">
        <f>+IF(T249=FORMULAS!B249,'208-PLA-Ft-78 Mapa Gestión'!BE254,'208-PLA-Ft-78 Mapa Gestión'!O249:O254)</f>
        <v>0.6</v>
      </c>
      <c r="BJ249" s="227" t="str">
        <f t="shared" ref="BJ249" si="260">CONCATENATE(BH249,BG249)</f>
        <v>ModeradoBaja</v>
      </c>
      <c r="BK249" s="243" t="str">
        <f>VLOOKUP(BJ249,FORMULAS!$K$17:$L$42,2,0)</f>
        <v>Moderado</v>
      </c>
      <c r="BL249" s="194" t="s">
        <v>170</v>
      </c>
      <c r="BM249" s="199" t="s">
        <v>632</v>
      </c>
      <c r="BN249" s="199" t="s">
        <v>601</v>
      </c>
      <c r="BO249" s="200">
        <v>44593</v>
      </c>
      <c r="BP249" s="200">
        <v>44771</v>
      </c>
      <c r="BQ249" s="201" t="s">
        <v>633</v>
      </c>
      <c r="BR249" s="199" t="s">
        <v>634</v>
      </c>
      <c r="BS249" s="194" t="s">
        <v>253</v>
      </c>
      <c r="BT249" s="194"/>
      <c r="BU249" s="194"/>
      <c r="BV249" s="194"/>
      <c r="BW249" s="194"/>
      <c r="BX249" s="194"/>
      <c r="BY249" s="194"/>
      <c r="BZ249" s="194"/>
      <c r="CA249" s="194"/>
      <c r="CB249" s="194"/>
      <c r="CC249" s="194"/>
      <c r="CD249" s="194"/>
      <c r="CE249" s="194"/>
      <c r="CF249" s="194"/>
      <c r="CG249" s="194"/>
      <c r="CH249" s="194"/>
      <c r="CI249" s="194"/>
      <c r="CJ249" s="194"/>
      <c r="CK249" s="194"/>
      <c r="CL249" s="194"/>
      <c r="CM249" s="194"/>
      <c r="CN249" s="194"/>
      <c r="CO249" s="194"/>
      <c r="CP249" s="194"/>
      <c r="CQ249" s="194"/>
      <c r="CR249" s="188" t="s">
        <v>609</v>
      </c>
    </row>
    <row r="250" spans="1:96" ht="43.5" customHeight="1" x14ac:dyDescent="0.2">
      <c r="A250" s="250"/>
      <c r="B250" s="253"/>
      <c r="C250" s="241"/>
      <c r="D250" s="241"/>
      <c r="E250" s="253"/>
      <c r="F250" s="259"/>
      <c r="G250" s="253"/>
      <c r="H250" s="274"/>
      <c r="I250" s="259"/>
      <c r="J250" s="262"/>
      <c r="K250" s="265"/>
      <c r="L250" s="268"/>
      <c r="M250" s="271"/>
      <c r="N250" s="265"/>
      <c r="O250" s="212"/>
      <c r="P250" s="212"/>
      <c r="Q250" s="215"/>
      <c r="R250" s="65"/>
      <c r="S250" s="51"/>
      <c r="T250" s="65">
        <f>VLOOKUP(U250,FORMULAS!$A$15:$B$18,2,0)</f>
        <v>0</v>
      </c>
      <c r="U250" s="66" t="s">
        <v>163</v>
      </c>
      <c r="V250" s="67">
        <f>+IF(U250='Tabla Valoración controles'!$D$4,'Tabla Valoración controles'!$F$4,IF('208-PLA-Ft-78 Mapa Gestión'!U250='Tabla Valoración controles'!$D$5,'Tabla Valoración controles'!$F$5,IF(U250=FORMULAS!$A$10,0,'Tabla Valoración controles'!$F$6)))</f>
        <v>0</v>
      </c>
      <c r="W250" s="66"/>
      <c r="X250" s="68">
        <f>+IF(W250='Tabla Valoración controles'!$D$7,'Tabla Valoración controles'!$F$7,IF(U250=FORMULAS!$A$10,0,'Tabla Valoración controles'!$F$8))</f>
        <v>0</v>
      </c>
      <c r="Y250" s="66"/>
      <c r="Z250" s="67">
        <f>+IF(Y250='Tabla Valoración controles'!$D$9,'Tabla Valoración controles'!$F$9,IF(U250=FORMULAS!$A$10,0,'Tabla Valoración controles'!$F$10))</f>
        <v>0</v>
      </c>
      <c r="AA250" s="66"/>
      <c r="AB250" s="67">
        <f>+IF(AA250='Tabla Valoración controles'!$D$9,'Tabla Valoración controles'!$F$9,IF(W250=FORMULAS!$A$10,0,'Tabla Valoración controles'!$F$10))</f>
        <v>0</v>
      </c>
      <c r="AC250" s="66"/>
      <c r="AD250" s="67">
        <f>+IF(AC250='Tabla Valoración controles'!$D$13,'Tabla Valoración controles'!$F$13,'Tabla Valoración controles'!$F$14)</f>
        <v>0</v>
      </c>
      <c r="AE250" s="123"/>
      <c r="AF250" s="69"/>
      <c r="AG250" s="68"/>
      <c r="AH250" s="69"/>
      <c r="AI250" s="68"/>
      <c r="AJ250" s="70"/>
      <c r="AK250" s="66"/>
      <c r="AL250" s="71"/>
      <c r="AM250" s="74"/>
      <c r="AN250" s="72"/>
      <c r="AO250" s="72"/>
      <c r="AP250" s="72"/>
      <c r="AQ250" s="72"/>
      <c r="AR250" s="72"/>
      <c r="AS250" s="72"/>
      <c r="AT250" s="72"/>
      <c r="AU250" s="72"/>
      <c r="AV250" s="72"/>
      <c r="AW250" s="72"/>
      <c r="AX250" s="72"/>
      <c r="AY250" s="72"/>
      <c r="AZ250" s="72"/>
      <c r="BA250" s="72"/>
      <c r="BB250" s="72"/>
      <c r="BC250" s="121">
        <f t="shared" si="256"/>
        <v>0</v>
      </c>
      <c r="BD250" s="121">
        <f t="shared" ref="BD250" si="261">+BC250*BE249</f>
        <v>0</v>
      </c>
      <c r="BE250" s="121">
        <f t="shared" ref="BE250:BE254" si="262">+BE249-BD250</f>
        <v>0.36</v>
      </c>
      <c r="BF250" s="220"/>
      <c r="BG250" s="220"/>
      <c r="BH250" s="220"/>
      <c r="BI250" s="220"/>
      <c r="BJ250" s="227"/>
      <c r="BK250" s="244"/>
      <c r="BL250" s="195"/>
      <c r="BM250" s="199"/>
      <c r="BN250" s="199"/>
      <c r="BO250" s="200"/>
      <c r="BP250" s="200"/>
      <c r="BQ250" s="201"/>
      <c r="BR250" s="199"/>
      <c r="BS250" s="195"/>
      <c r="BT250" s="195"/>
      <c r="BU250" s="195"/>
      <c r="BV250" s="195"/>
      <c r="BW250" s="195"/>
      <c r="BX250" s="195"/>
      <c r="BY250" s="195"/>
      <c r="BZ250" s="195"/>
      <c r="CA250" s="195"/>
      <c r="CB250" s="195"/>
      <c r="CC250" s="195"/>
      <c r="CD250" s="195"/>
      <c r="CE250" s="195"/>
      <c r="CF250" s="195"/>
      <c r="CG250" s="195"/>
      <c r="CH250" s="195"/>
      <c r="CI250" s="195"/>
      <c r="CJ250" s="195"/>
      <c r="CK250" s="195"/>
      <c r="CL250" s="195"/>
      <c r="CM250" s="195"/>
      <c r="CN250" s="195"/>
      <c r="CO250" s="195"/>
      <c r="CP250" s="195"/>
      <c r="CQ250" s="195"/>
      <c r="CR250" s="189"/>
    </row>
    <row r="251" spans="1:96" ht="43.5" customHeight="1" x14ac:dyDescent="0.2">
      <c r="A251" s="250"/>
      <c r="B251" s="253"/>
      <c r="C251" s="241"/>
      <c r="D251" s="241"/>
      <c r="E251" s="253"/>
      <c r="F251" s="259"/>
      <c r="G251" s="253"/>
      <c r="H251" s="274"/>
      <c r="I251" s="259"/>
      <c r="J251" s="262"/>
      <c r="K251" s="265"/>
      <c r="L251" s="268"/>
      <c r="M251" s="271"/>
      <c r="N251" s="265"/>
      <c r="O251" s="212"/>
      <c r="P251" s="212"/>
      <c r="Q251" s="215"/>
      <c r="R251" s="65"/>
      <c r="S251" s="51"/>
      <c r="T251" s="65">
        <f>VLOOKUP(U251,FORMULAS!$A$15:$B$18,2,0)</f>
        <v>0</v>
      </c>
      <c r="U251" s="66" t="s">
        <v>163</v>
      </c>
      <c r="V251" s="67">
        <f>+IF(U251='Tabla Valoración controles'!$D$4,'Tabla Valoración controles'!$F$4,IF('208-PLA-Ft-78 Mapa Gestión'!U251='Tabla Valoración controles'!$D$5,'Tabla Valoración controles'!$F$5,IF(U251=FORMULAS!$A$10,0,'Tabla Valoración controles'!$F$6)))</f>
        <v>0</v>
      </c>
      <c r="W251" s="66"/>
      <c r="X251" s="68">
        <f>+IF(W251='Tabla Valoración controles'!$D$7,'Tabla Valoración controles'!$F$7,IF(U251=FORMULAS!$A$10,0,'Tabla Valoración controles'!$F$8))</f>
        <v>0</v>
      </c>
      <c r="Y251" s="66"/>
      <c r="Z251" s="67">
        <f>+IF(Y251='Tabla Valoración controles'!$D$9,'Tabla Valoración controles'!$F$9,IF(U251=FORMULAS!$A$10,0,'Tabla Valoración controles'!$F$10))</f>
        <v>0</v>
      </c>
      <c r="AA251" s="66"/>
      <c r="AB251" s="67">
        <f>+IF(AA251='Tabla Valoración controles'!$D$9,'Tabla Valoración controles'!$F$9,IF(W251=FORMULAS!$A$10,0,'Tabla Valoración controles'!$F$10))</f>
        <v>0</v>
      </c>
      <c r="AC251" s="66"/>
      <c r="AD251" s="67">
        <f>+IF(AC251='Tabla Valoración controles'!$D$13,'Tabla Valoración controles'!$F$13,'Tabla Valoración controles'!$F$14)</f>
        <v>0</v>
      </c>
      <c r="AE251" s="123"/>
      <c r="AF251" s="69"/>
      <c r="AG251" s="68"/>
      <c r="AH251" s="69"/>
      <c r="AI251" s="68"/>
      <c r="AJ251" s="70"/>
      <c r="AK251" s="66"/>
      <c r="AL251" s="71"/>
      <c r="AM251" s="74"/>
      <c r="AN251" s="72"/>
      <c r="AO251" s="72"/>
      <c r="AP251" s="72"/>
      <c r="AQ251" s="72"/>
      <c r="AR251" s="72"/>
      <c r="AS251" s="72"/>
      <c r="AT251" s="72"/>
      <c r="AU251" s="72"/>
      <c r="AV251" s="72"/>
      <c r="AW251" s="72"/>
      <c r="AX251" s="72"/>
      <c r="AY251" s="72"/>
      <c r="AZ251" s="72"/>
      <c r="BA251" s="72"/>
      <c r="BB251" s="72"/>
      <c r="BC251" s="121">
        <f t="shared" si="256"/>
        <v>0</v>
      </c>
      <c r="BD251" s="121">
        <f t="shared" ref="BD251:BD254" si="263">+BD250*BC251</f>
        <v>0</v>
      </c>
      <c r="BE251" s="121">
        <f t="shared" si="262"/>
        <v>0.36</v>
      </c>
      <c r="BF251" s="220"/>
      <c r="BG251" s="220"/>
      <c r="BH251" s="220"/>
      <c r="BI251" s="220"/>
      <c r="BJ251" s="227"/>
      <c r="BK251" s="244"/>
      <c r="BL251" s="195"/>
      <c r="BM251" s="199" t="s">
        <v>635</v>
      </c>
      <c r="BN251" s="199" t="s">
        <v>601</v>
      </c>
      <c r="BO251" s="200">
        <v>44593</v>
      </c>
      <c r="BP251" s="200">
        <v>44771</v>
      </c>
      <c r="BQ251" s="201" t="s">
        <v>636</v>
      </c>
      <c r="BR251" s="199" t="s">
        <v>634</v>
      </c>
      <c r="BS251" s="195"/>
      <c r="BT251" s="195"/>
      <c r="BU251" s="195"/>
      <c r="BV251" s="195"/>
      <c r="BW251" s="195"/>
      <c r="BX251" s="195"/>
      <c r="BY251" s="195"/>
      <c r="BZ251" s="195"/>
      <c r="CA251" s="195"/>
      <c r="CB251" s="195"/>
      <c r="CC251" s="195"/>
      <c r="CD251" s="195"/>
      <c r="CE251" s="195"/>
      <c r="CF251" s="195"/>
      <c r="CG251" s="195"/>
      <c r="CH251" s="195"/>
      <c r="CI251" s="195"/>
      <c r="CJ251" s="195"/>
      <c r="CK251" s="195"/>
      <c r="CL251" s="195"/>
      <c r="CM251" s="195"/>
      <c r="CN251" s="195"/>
      <c r="CO251" s="195"/>
      <c r="CP251" s="195"/>
      <c r="CQ251" s="195"/>
      <c r="CR251" s="189"/>
    </row>
    <row r="252" spans="1:96" ht="43.5" customHeight="1" x14ac:dyDescent="0.2">
      <c r="A252" s="250"/>
      <c r="B252" s="253"/>
      <c r="C252" s="241"/>
      <c r="D252" s="241"/>
      <c r="E252" s="253"/>
      <c r="F252" s="259"/>
      <c r="G252" s="253"/>
      <c r="H252" s="274"/>
      <c r="I252" s="259"/>
      <c r="J252" s="262"/>
      <c r="K252" s="265"/>
      <c r="L252" s="268"/>
      <c r="M252" s="271"/>
      <c r="N252" s="265"/>
      <c r="O252" s="212"/>
      <c r="P252" s="212"/>
      <c r="Q252" s="215"/>
      <c r="R252" s="65"/>
      <c r="S252" s="51"/>
      <c r="T252" s="65">
        <f>VLOOKUP(U252,FORMULAS!$A$15:$B$18,2,0)</f>
        <v>0</v>
      </c>
      <c r="U252" s="66" t="s">
        <v>163</v>
      </c>
      <c r="V252" s="67">
        <f>+IF(U252='Tabla Valoración controles'!$D$4,'Tabla Valoración controles'!$F$4,IF('208-PLA-Ft-78 Mapa Gestión'!U252='Tabla Valoración controles'!$D$5,'Tabla Valoración controles'!$F$5,IF(U252=FORMULAS!$A$10,0,'Tabla Valoración controles'!$F$6)))</f>
        <v>0</v>
      </c>
      <c r="W252" s="66"/>
      <c r="X252" s="68">
        <f>+IF(W252='Tabla Valoración controles'!$D$7,'Tabla Valoración controles'!$F$7,IF(U252=FORMULAS!$A$10,0,'Tabla Valoración controles'!$F$8))</f>
        <v>0</v>
      </c>
      <c r="Y252" s="66"/>
      <c r="Z252" s="67">
        <f>+IF(Y252='Tabla Valoración controles'!$D$9,'Tabla Valoración controles'!$F$9,IF(U252=FORMULAS!$A$10,0,'Tabla Valoración controles'!$F$10))</f>
        <v>0</v>
      </c>
      <c r="AA252" s="66"/>
      <c r="AB252" s="67">
        <f>+IF(AA252='Tabla Valoración controles'!$D$9,'Tabla Valoración controles'!$F$9,IF(W252=FORMULAS!$A$10,0,'Tabla Valoración controles'!$F$10))</f>
        <v>0</v>
      </c>
      <c r="AC252" s="66"/>
      <c r="AD252" s="67">
        <f>+IF(AC252='Tabla Valoración controles'!$D$13,'Tabla Valoración controles'!$F$13,'Tabla Valoración controles'!$F$14)</f>
        <v>0</v>
      </c>
      <c r="AE252" s="123"/>
      <c r="AF252" s="69"/>
      <c r="AG252" s="68"/>
      <c r="AH252" s="69"/>
      <c r="AI252" s="68"/>
      <c r="AJ252" s="70"/>
      <c r="AK252" s="66"/>
      <c r="AL252" s="71"/>
      <c r="AM252" s="74"/>
      <c r="AN252" s="72"/>
      <c r="AO252" s="72"/>
      <c r="AP252" s="72"/>
      <c r="AQ252" s="72"/>
      <c r="AR252" s="72"/>
      <c r="AS252" s="72"/>
      <c r="AT252" s="72"/>
      <c r="AU252" s="72"/>
      <c r="AV252" s="72"/>
      <c r="AW252" s="72"/>
      <c r="AX252" s="72"/>
      <c r="AY252" s="72"/>
      <c r="AZ252" s="72"/>
      <c r="BA252" s="72"/>
      <c r="BB252" s="72"/>
      <c r="BC252" s="121">
        <f t="shared" ref="BC252:BC257" si="264">+V252+X252+Z252</f>
        <v>0</v>
      </c>
      <c r="BD252" s="121">
        <f t="shared" si="263"/>
        <v>0</v>
      </c>
      <c r="BE252" s="121">
        <f t="shared" si="262"/>
        <v>0.36</v>
      </c>
      <c r="BF252" s="220"/>
      <c r="BG252" s="220"/>
      <c r="BH252" s="220"/>
      <c r="BI252" s="220"/>
      <c r="BJ252" s="227"/>
      <c r="BK252" s="244"/>
      <c r="BL252" s="195"/>
      <c r="BM252" s="199"/>
      <c r="BN252" s="199"/>
      <c r="BO252" s="200"/>
      <c r="BP252" s="200"/>
      <c r="BQ252" s="201"/>
      <c r="BR252" s="199"/>
      <c r="BS252" s="195"/>
      <c r="BT252" s="195"/>
      <c r="BU252" s="195"/>
      <c r="BV252" s="195"/>
      <c r="BW252" s="195"/>
      <c r="BX252" s="195"/>
      <c r="BY252" s="195"/>
      <c r="BZ252" s="195"/>
      <c r="CA252" s="195"/>
      <c r="CB252" s="195"/>
      <c r="CC252" s="195"/>
      <c r="CD252" s="195"/>
      <c r="CE252" s="195"/>
      <c r="CF252" s="195"/>
      <c r="CG252" s="195"/>
      <c r="CH252" s="195"/>
      <c r="CI252" s="195"/>
      <c r="CJ252" s="195"/>
      <c r="CK252" s="195"/>
      <c r="CL252" s="195"/>
      <c r="CM252" s="195"/>
      <c r="CN252" s="195"/>
      <c r="CO252" s="195"/>
      <c r="CP252" s="195"/>
      <c r="CQ252" s="195"/>
      <c r="CR252" s="189"/>
    </row>
    <row r="253" spans="1:96" ht="43.5" customHeight="1" x14ac:dyDescent="0.2">
      <c r="A253" s="250"/>
      <c r="B253" s="253"/>
      <c r="C253" s="241"/>
      <c r="D253" s="241"/>
      <c r="E253" s="253"/>
      <c r="F253" s="259"/>
      <c r="G253" s="253"/>
      <c r="H253" s="274"/>
      <c r="I253" s="259"/>
      <c r="J253" s="262"/>
      <c r="K253" s="265"/>
      <c r="L253" s="268"/>
      <c r="M253" s="271"/>
      <c r="N253" s="265"/>
      <c r="O253" s="212"/>
      <c r="P253" s="212"/>
      <c r="Q253" s="215"/>
      <c r="R253" s="65"/>
      <c r="S253" s="51"/>
      <c r="T253" s="65">
        <f>VLOOKUP(U253,FORMULAS!$A$15:$B$18,2,0)</f>
        <v>0</v>
      </c>
      <c r="U253" s="66" t="s">
        <v>163</v>
      </c>
      <c r="V253" s="67">
        <f>+IF(U253='Tabla Valoración controles'!$D$4,'Tabla Valoración controles'!$F$4,IF('208-PLA-Ft-78 Mapa Gestión'!U253='Tabla Valoración controles'!$D$5,'Tabla Valoración controles'!$F$5,IF(U253=FORMULAS!$A$10,0,'Tabla Valoración controles'!$F$6)))</f>
        <v>0</v>
      </c>
      <c r="W253" s="66"/>
      <c r="X253" s="68">
        <f>+IF(W253='Tabla Valoración controles'!$D$7,'Tabla Valoración controles'!$F$7,IF(U253=FORMULAS!$A$10,0,'Tabla Valoración controles'!$F$8))</f>
        <v>0</v>
      </c>
      <c r="Y253" s="66"/>
      <c r="Z253" s="67">
        <f>+IF(Y253='Tabla Valoración controles'!$D$9,'Tabla Valoración controles'!$F$9,IF(U253=FORMULAS!$A$10,0,'Tabla Valoración controles'!$F$10))</f>
        <v>0</v>
      </c>
      <c r="AA253" s="66"/>
      <c r="AB253" s="67">
        <f>+IF(AA253='Tabla Valoración controles'!$D$9,'Tabla Valoración controles'!$F$9,IF(W253=FORMULAS!$A$10,0,'Tabla Valoración controles'!$F$10))</f>
        <v>0</v>
      </c>
      <c r="AC253" s="66"/>
      <c r="AD253" s="67">
        <f>+IF(AC253='Tabla Valoración controles'!$D$13,'Tabla Valoración controles'!$F$13,'Tabla Valoración controles'!$F$14)</f>
        <v>0</v>
      </c>
      <c r="AE253" s="123"/>
      <c r="AF253" s="69"/>
      <c r="AG253" s="68"/>
      <c r="AH253" s="69"/>
      <c r="AI253" s="68"/>
      <c r="AJ253" s="70"/>
      <c r="AK253" s="66"/>
      <c r="AL253" s="71"/>
      <c r="AM253" s="74"/>
      <c r="AN253" s="72"/>
      <c r="AO253" s="72"/>
      <c r="AP253" s="72"/>
      <c r="AQ253" s="72"/>
      <c r="AR253" s="72"/>
      <c r="AS253" s="72"/>
      <c r="AT253" s="72"/>
      <c r="AU253" s="72"/>
      <c r="AV253" s="72"/>
      <c r="AW253" s="72"/>
      <c r="AX253" s="72"/>
      <c r="AY253" s="72"/>
      <c r="AZ253" s="72"/>
      <c r="BA253" s="72"/>
      <c r="BB253" s="72"/>
      <c r="BC253" s="121">
        <f t="shared" si="264"/>
        <v>0</v>
      </c>
      <c r="BD253" s="121">
        <f t="shared" si="263"/>
        <v>0</v>
      </c>
      <c r="BE253" s="121">
        <f t="shared" si="262"/>
        <v>0.36</v>
      </c>
      <c r="BF253" s="220"/>
      <c r="BG253" s="220"/>
      <c r="BH253" s="220"/>
      <c r="BI253" s="220"/>
      <c r="BJ253" s="227"/>
      <c r="BK253" s="244"/>
      <c r="BL253" s="195"/>
      <c r="BM253" s="199"/>
      <c r="BN253" s="199"/>
      <c r="BO253" s="200"/>
      <c r="BP253" s="200"/>
      <c r="BQ253" s="201"/>
      <c r="BR253" s="199"/>
      <c r="BS253" s="195"/>
      <c r="BT253" s="195"/>
      <c r="BU253" s="195"/>
      <c r="BV253" s="195"/>
      <c r="BW253" s="195"/>
      <c r="BX253" s="195"/>
      <c r="BY253" s="195"/>
      <c r="BZ253" s="195"/>
      <c r="CA253" s="195"/>
      <c r="CB253" s="195"/>
      <c r="CC253" s="195"/>
      <c r="CD253" s="195"/>
      <c r="CE253" s="195"/>
      <c r="CF253" s="195"/>
      <c r="CG253" s="195"/>
      <c r="CH253" s="195"/>
      <c r="CI253" s="195"/>
      <c r="CJ253" s="195"/>
      <c r="CK253" s="195"/>
      <c r="CL253" s="195"/>
      <c r="CM253" s="195"/>
      <c r="CN253" s="195"/>
      <c r="CO253" s="195"/>
      <c r="CP253" s="195"/>
      <c r="CQ253" s="195"/>
      <c r="CR253" s="189"/>
    </row>
    <row r="254" spans="1:96" ht="43.5" customHeight="1" x14ac:dyDescent="0.2">
      <c r="A254" s="251"/>
      <c r="B254" s="254"/>
      <c r="C254" s="242"/>
      <c r="D254" s="242"/>
      <c r="E254" s="254"/>
      <c r="F254" s="260"/>
      <c r="G254" s="254"/>
      <c r="H254" s="275"/>
      <c r="I254" s="260"/>
      <c r="J254" s="263"/>
      <c r="K254" s="266"/>
      <c r="L254" s="269"/>
      <c r="M254" s="272"/>
      <c r="N254" s="266"/>
      <c r="O254" s="213"/>
      <c r="P254" s="213"/>
      <c r="Q254" s="216"/>
      <c r="R254" s="65"/>
      <c r="S254" s="51"/>
      <c r="T254" s="65">
        <f>VLOOKUP(U254,FORMULAS!$A$15:$B$18,2,0)</f>
        <v>0</v>
      </c>
      <c r="U254" s="66" t="s">
        <v>163</v>
      </c>
      <c r="V254" s="67">
        <f>+IF(U254='Tabla Valoración controles'!$D$4,'Tabla Valoración controles'!$F$4,IF('208-PLA-Ft-78 Mapa Gestión'!U254='Tabla Valoración controles'!$D$5,'Tabla Valoración controles'!$F$5,IF(U254=FORMULAS!$A$10,0,'Tabla Valoración controles'!$F$6)))</f>
        <v>0</v>
      </c>
      <c r="W254" s="66"/>
      <c r="X254" s="68">
        <f>+IF(W254='Tabla Valoración controles'!$D$7,'Tabla Valoración controles'!$F$7,IF(U254=FORMULAS!$A$10,0,'Tabla Valoración controles'!$F$8))</f>
        <v>0</v>
      </c>
      <c r="Y254" s="66"/>
      <c r="Z254" s="67">
        <f>+IF(Y254='Tabla Valoración controles'!$D$9,'Tabla Valoración controles'!$F$9,IF(U254=FORMULAS!$A$10,0,'Tabla Valoración controles'!$F$10))</f>
        <v>0</v>
      </c>
      <c r="AA254" s="66"/>
      <c r="AB254" s="67">
        <f>+IF(AA254='Tabla Valoración controles'!$D$9,'Tabla Valoración controles'!$F$9,IF(W254=FORMULAS!$A$10,0,'Tabla Valoración controles'!$F$10))</f>
        <v>0</v>
      </c>
      <c r="AC254" s="66"/>
      <c r="AD254" s="67">
        <f>+IF(AC254='Tabla Valoración controles'!$D$13,'Tabla Valoración controles'!$F$13,'Tabla Valoración controles'!$F$14)</f>
        <v>0</v>
      </c>
      <c r="AE254" s="123"/>
      <c r="AF254" s="69"/>
      <c r="AG254" s="68"/>
      <c r="AH254" s="69"/>
      <c r="AI254" s="68"/>
      <c r="AJ254" s="70"/>
      <c r="AK254" s="66"/>
      <c r="AL254" s="71"/>
      <c r="AM254" s="74"/>
      <c r="AN254" s="72"/>
      <c r="AO254" s="72"/>
      <c r="AP254" s="72"/>
      <c r="AQ254" s="72"/>
      <c r="AR254" s="72"/>
      <c r="AS254" s="72"/>
      <c r="AT254" s="72"/>
      <c r="AU254" s="72"/>
      <c r="AV254" s="72"/>
      <c r="AW254" s="72"/>
      <c r="AX254" s="72"/>
      <c r="AY254" s="72"/>
      <c r="AZ254" s="72"/>
      <c r="BA254" s="72"/>
      <c r="BB254" s="72"/>
      <c r="BC254" s="121">
        <f t="shared" si="264"/>
        <v>0</v>
      </c>
      <c r="BD254" s="121">
        <f t="shared" si="263"/>
        <v>0</v>
      </c>
      <c r="BE254" s="121">
        <f t="shared" si="262"/>
        <v>0.36</v>
      </c>
      <c r="BF254" s="220"/>
      <c r="BG254" s="220"/>
      <c r="BH254" s="220"/>
      <c r="BI254" s="220"/>
      <c r="BJ254" s="227"/>
      <c r="BK254" s="244"/>
      <c r="BL254" s="202"/>
      <c r="BM254" s="199"/>
      <c r="BN254" s="199"/>
      <c r="BO254" s="200"/>
      <c r="BP254" s="200"/>
      <c r="BQ254" s="201"/>
      <c r="BR254" s="199"/>
      <c r="BS254" s="202"/>
      <c r="BT254" s="202"/>
      <c r="BU254" s="202"/>
      <c r="BV254" s="202"/>
      <c r="BW254" s="202"/>
      <c r="BX254" s="202"/>
      <c r="BY254" s="202"/>
      <c r="BZ254" s="202"/>
      <c r="CA254" s="202"/>
      <c r="CB254" s="202"/>
      <c r="CC254" s="202"/>
      <c r="CD254" s="202"/>
      <c r="CE254" s="202"/>
      <c r="CF254" s="202"/>
      <c r="CG254" s="202"/>
      <c r="CH254" s="202"/>
      <c r="CI254" s="202"/>
      <c r="CJ254" s="202"/>
      <c r="CK254" s="202"/>
      <c r="CL254" s="202"/>
      <c r="CM254" s="202"/>
      <c r="CN254" s="202"/>
      <c r="CO254" s="202"/>
      <c r="CP254" s="202"/>
      <c r="CQ254" s="202"/>
      <c r="CR254" s="190"/>
    </row>
    <row r="255" spans="1:96" ht="66" x14ac:dyDescent="0.2">
      <c r="A255" s="249">
        <v>42</v>
      </c>
      <c r="B255" s="252" t="s">
        <v>194</v>
      </c>
      <c r="C255" s="240" t="str">
        <f t="shared" ref="C255" si="265">VLOOKUP(B255,$CW$511:$CX$533,2,0)</f>
        <v>Programar, registrar y controlar los recursos financieros de la Entidad, con el propósito de garantizar la calidad, confiabilidad, razonabilidad y oportunidad de la información financiera.</v>
      </c>
      <c r="D255" s="240" t="str">
        <f>VLOOKUP(B255,FORMULAS!$A$30:$C$52,3,0)</f>
        <v>Subdirector Financiero</v>
      </c>
      <c r="E255" s="252" t="s">
        <v>115</v>
      </c>
      <c r="F255" s="252" t="s">
        <v>686</v>
      </c>
      <c r="G255" s="252" t="s">
        <v>687</v>
      </c>
      <c r="H255" s="273" t="s">
        <v>679</v>
      </c>
      <c r="I255" s="252" t="s">
        <v>279</v>
      </c>
      <c r="J255" s="349">
        <v>365</v>
      </c>
      <c r="K255" s="264" t="str">
        <f>+IF(L255=FORMULAS!$N$2,FORMULAS!$O$2,IF('208-PLA-Ft-78 Mapa Gestión'!L255:L260=FORMULAS!$N$3,FORMULAS!$O$3,IF('208-PLA-Ft-78 Mapa Gestión'!L255:L260=FORMULAS!$N$4,FORMULAS!$O$4,IF('208-PLA-Ft-78 Mapa Gestión'!L255:L260=FORMULAS!$N$5,FORMULAS!$O$5,IF('208-PLA-Ft-78 Mapa Gestión'!L255:L260=FORMULAS!$N$6,FORMULAS!$O$6)))))</f>
        <v>Media</v>
      </c>
      <c r="L255" s="267">
        <f>+IF(J255&lt;=FORMULAS!$M$2,FORMULAS!$N$2,IF('208-PLA-Ft-78 Mapa Gestión'!J255&lt;=FORMULAS!$M$3,FORMULAS!$N$3,IF('208-PLA-Ft-78 Mapa Gestión'!J255&lt;=FORMULAS!$M$4,FORMULAS!$N$4,IF('208-PLA-Ft-78 Mapa Gestión'!J255&lt;=FORMULAS!$M$5,FORMULAS!$N$5,FORMULAS!$N$6))))</f>
        <v>0.6</v>
      </c>
      <c r="M255" s="270" t="s">
        <v>88</v>
      </c>
      <c r="N255" s="264" t="str">
        <f>+IF(M255=FORMULAS!$H$2,FORMULAS!$I$2,IF('208-PLA-Ft-78 Mapa Gestión'!M255:M260=FORMULAS!$H$3,FORMULAS!$I$3,IF('208-PLA-Ft-78 Mapa Gestión'!M255:M260=FORMULAS!$H$4,FORMULAS!$I$4,IF('208-PLA-Ft-78 Mapa Gestión'!M255:M260=FORMULAS!$H$5,FORMULAS!$I$5,IF('208-PLA-Ft-78 Mapa Gestión'!M255:M260=FORMULAS!$H$6,FORMULAS!$I$6,IF('208-PLA-Ft-78 Mapa Gestión'!M255:M260=FORMULAS!$H$7,FORMULAS!$I$7,IF('208-PLA-Ft-78 Mapa Gestión'!M255:M260=FORMULAS!$H$8,FORMULAS!$I$8,IF('208-PLA-Ft-78 Mapa Gestión'!M255:M260=FORMULAS!$H$9,FORMULAS!$I$9,IF('208-PLA-Ft-78 Mapa Gestión'!M255:M260=FORMULAS!$H$10,FORMULAS!$I$10,IF('208-PLA-Ft-78 Mapa Gestión'!M255:M260=FORMULAS!$H$11,FORMULAS!$I$11))))))))))</f>
        <v>Mayor</v>
      </c>
      <c r="O255" s="211">
        <f>VLOOKUP(N255,FORMULAS!$I$1:$J$6,2,0)</f>
        <v>0.8</v>
      </c>
      <c r="P255" s="211" t="str">
        <f t="shared" ref="P255" si="266">CONCATENATE(N255,K255)</f>
        <v>MayorMedia</v>
      </c>
      <c r="Q255" s="214" t="str">
        <f>VLOOKUP(P255,FORMULAS!$K$17:$L$42,2,0)</f>
        <v>Alto</v>
      </c>
      <c r="R255" s="65">
        <v>1</v>
      </c>
      <c r="S255" s="51" t="s">
        <v>680</v>
      </c>
      <c r="T255" s="65" t="str">
        <f>VLOOKUP(U255,FORMULAS!$A$15:$B$18,2,0)</f>
        <v>Probabilidad</v>
      </c>
      <c r="U255" s="66" t="s">
        <v>14</v>
      </c>
      <c r="V255" s="67">
        <f>+IF(U255='Tabla Valoración controles'!$D$4,'Tabla Valoración controles'!$F$4,IF('208-PLA-Ft-78 Mapa Gestión'!U255='Tabla Valoración controles'!$D$5,'Tabla Valoración controles'!$F$5,IF(U255=FORMULAS!$A$10,0,'Tabla Valoración controles'!$F$6)))</f>
        <v>0.15</v>
      </c>
      <c r="W255" s="66" t="s">
        <v>8</v>
      </c>
      <c r="X255" s="68">
        <f>+IF(W255='Tabla Valoración controles'!$D$7,'Tabla Valoración controles'!$F$7,IF(U255=FORMULAS!$A$10,0,'Tabla Valoración controles'!$F$8))</f>
        <v>0.15</v>
      </c>
      <c r="Y255" s="66" t="s">
        <v>18</v>
      </c>
      <c r="Z255" s="67">
        <f>+IF(Y255='Tabla Valoración controles'!$D$9,'Tabla Valoración controles'!$F$9,IF(U255=FORMULAS!$A$10,0,'Tabla Valoración controles'!$F$10))</f>
        <v>0</v>
      </c>
      <c r="AA255" s="66" t="s">
        <v>21</v>
      </c>
      <c r="AB255" s="67">
        <f>+IF(AA255='Tabla Valoración controles'!$D$9,'Tabla Valoración controles'!$F$9,IF(W255=FORMULAS!$A$10,0,'Tabla Valoración controles'!$F$10))</f>
        <v>0</v>
      </c>
      <c r="AC255" s="66" t="s">
        <v>102</v>
      </c>
      <c r="AD255" s="67">
        <f>+IF(AC255='Tabla Valoración controles'!$D$13,'Tabla Valoración controles'!$F$13,'Tabla Valoración controles'!$F$14)</f>
        <v>0</v>
      </c>
      <c r="AE255" s="123"/>
      <c r="AF255" s="69"/>
      <c r="AG255" s="68"/>
      <c r="AH255" s="69"/>
      <c r="AI255" s="68"/>
      <c r="AJ255" s="70"/>
      <c r="AK255" s="66"/>
      <c r="AL255" s="71"/>
      <c r="AM255" s="74"/>
      <c r="AN255" s="72"/>
      <c r="AO255" s="72"/>
      <c r="AP255" s="72"/>
      <c r="AQ255" s="72"/>
      <c r="AR255" s="72"/>
      <c r="AS255" s="72"/>
      <c r="AT255" s="72"/>
      <c r="AU255" s="72"/>
      <c r="AV255" s="72"/>
      <c r="AW255" s="72"/>
      <c r="AX255" s="72"/>
      <c r="AY255" s="72"/>
      <c r="AZ255" s="72"/>
      <c r="BA255" s="72"/>
      <c r="BB255" s="72"/>
      <c r="BC255" s="121">
        <f t="shared" si="264"/>
        <v>0.3</v>
      </c>
      <c r="BD255" s="121">
        <f>+IF(T255=FORMULAS!$A$8,'208-PLA-Ft-78 Mapa Gestión'!BC255*'208-PLA-Ft-78 Mapa Gestión'!L255:L260,'208-PLA-Ft-78 Mapa Gestión'!BC255*'208-PLA-Ft-78 Mapa Gestión'!O255:O260)</f>
        <v>0.18</v>
      </c>
      <c r="BE255" s="121">
        <f>+IF(T255=FORMULAS!$A$8,'208-PLA-Ft-78 Mapa Gestión'!L255:L260-'208-PLA-Ft-78 Mapa Gestión'!BD255,0)</f>
        <v>0.42</v>
      </c>
      <c r="BF255" s="219">
        <f t="shared" ref="BF255" si="267">+BE260</f>
        <v>0.42</v>
      </c>
      <c r="BG255" s="219" t="str">
        <f>+IF(BF255&lt;=FORMULAS!$N$2,FORMULAS!$O$2,IF(BF255&lt;=FORMULAS!$N$3,FORMULAS!$O$3,IF(BF255&lt;=FORMULAS!$N$4,FORMULAS!$O$4,IF(BF255&lt;=FORMULAS!$N$5,FORMULAS!$O$5,FORMULAS!O252))))</f>
        <v>Media</v>
      </c>
      <c r="BH255" s="219" t="str">
        <f>+IF(T255=FORMULAS!$A$9,BE260,'208-PLA-Ft-78 Mapa Gestión'!N255:N260)</f>
        <v>Mayor</v>
      </c>
      <c r="BI255" s="219">
        <f>+IF(T255=FORMULAS!B255,'208-PLA-Ft-78 Mapa Gestión'!BE260,'208-PLA-Ft-78 Mapa Gestión'!O255:O260)</f>
        <v>0.8</v>
      </c>
      <c r="BJ255" s="227" t="str">
        <f t="shared" ref="BJ255" si="268">CONCATENATE(BH255,BG255)</f>
        <v>MayorMedia</v>
      </c>
      <c r="BK255" s="243" t="str">
        <f>VLOOKUP(BJ255,FORMULAS!$K$17:$L$42,2,0)</f>
        <v>Alto</v>
      </c>
      <c r="BL255" s="194" t="s">
        <v>170</v>
      </c>
      <c r="BM255" s="188" t="s">
        <v>681</v>
      </c>
      <c r="BN255" s="188" t="s">
        <v>682</v>
      </c>
      <c r="BO255" s="203">
        <v>44562</v>
      </c>
      <c r="BP255" s="203">
        <v>44926</v>
      </c>
      <c r="BQ255" s="188" t="s">
        <v>684</v>
      </c>
      <c r="BR255" s="188" t="s">
        <v>683</v>
      </c>
      <c r="BS255" s="194" t="s">
        <v>253</v>
      </c>
      <c r="BT255" s="194"/>
      <c r="BU255" s="194"/>
      <c r="BV255" s="194"/>
      <c r="BW255" s="194"/>
      <c r="BX255" s="194"/>
      <c r="BY255" s="194"/>
      <c r="BZ255" s="194"/>
      <c r="CA255" s="194"/>
      <c r="CB255" s="194"/>
      <c r="CC255" s="194"/>
      <c r="CD255" s="194"/>
      <c r="CE255" s="194"/>
      <c r="CF255" s="194"/>
      <c r="CG255" s="194"/>
      <c r="CH255" s="194"/>
      <c r="CI255" s="194"/>
      <c r="CJ255" s="194"/>
      <c r="CK255" s="194"/>
      <c r="CL255" s="194"/>
      <c r="CM255" s="194"/>
      <c r="CN255" s="194"/>
      <c r="CO255" s="194"/>
      <c r="CP255" s="194"/>
      <c r="CQ255" s="194"/>
      <c r="CR255" s="188" t="s">
        <v>685</v>
      </c>
    </row>
    <row r="256" spans="1:96" ht="57" x14ac:dyDescent="0.2">
      <c r="A256" s="250"/>
      <c r="B256" s="253"/>
      <c r="C256" s="241"/>
      <c r="D256" s="241"/>
      <c r="E256" s="253"/>
      <c r="F256" s="253"/>
      <c r="G256" s="253"/>
      <c r="H256" s="274"/>
      <c r="I256" s="253"/>
      <c r="J256" s="350"/>
      <c r="K256" s="265"/>
      <c r="L256" s="268"/>
      <c r="M256" s="271"/>
      <c r="N256" s="265"/>
      <c r="O256" s="212"/>
      <c r="P256" s="212"/>
      <c r="Q256" s="215"/>
      <c r="R256" s="65"/>
      <c r="S256" s="51"/>
      <c r="T256" s="65">
        <f>VLOOKUP(U256,FORMULAS!$A$15:$B$18,2,0)</f>
        <v>0</v>
      </c>
      <c r="U256" s="66" t="s">
        <v>163</v>
      </c>
      <c r="V256" s="67">
        <f>+IF(U256='Tabla Valoración controles'!$D$4,'Tabla Valoración controles'!$F$4,IF('208-PLA-Ft-78 Mapa Gestión'!U256='Tabla Valoración controles'!$D$5,'Tabla Valoración controles'!$F$5,IF(U256=FORMULAS!$A$10,0,'Tabla Valoración controles'!$F$6)))</f>
        <v>0</v>
      </c>
      <c r="W256" s="66"/>
      <c r="X256" s="68">
        <f>+IF(W256='Tabla Valoración controles'!$D$7,'Tabla Valoración controles'!$F$7,IF(U256=FORMULAS!$A$10,0,'Tabla Valoración controles'!$F$8))</f>
        <v>0</v>
      </c>
      <c r="Y256" s="66"/>
      <c r="Z256" s="67">
        <f>+IF(Y256='Tabla Valoración controles'!$D$9,'Tabla Valoración controles'!$F$9,IF(U256=FORMULAS!$A$10,0,'Tabla Valoración controles'!$F$10))</f>
        <v>0</v>
      </c>
      <c r="AA256" s="66"/>
      <c r="AB256" s="67">
        <f>+IF(AA256='Tabla Valoración controles'!$D$9,'Tabla Valoración controles'!$F$9,IF(W256=FORMULAS!$A$10,0,'Tabla Valoración controles'!$F$10))</f>
        <v>0</v>
      </c>
      <c r="AC256" s="66"/>
      <c r="AD256" s="67">
        <f>+IF(AC256='Tabla Valoración controles'!$D$13,'Tabla Valoración controles'!$F$13,'Tabla Valoración controles'!$F$14)</f>
        <v>0</v>
      </c>
      <c r="AE256" s="123"/>
      <c r="AF256" s="69"/>
      <c r="AG256" s="68"/>
      <c r="AH256" s="69"/>
      <c r="AI256" s="68"/>
      <c r="AJ256" s="70"/>
      <c r="AK256" s="66"/>
      <c r="AL256" s="71"/>
      <c r="AM256" s="74"/>
      <c r="AN256" s="72"/>
      <c r="AO256" s="72"/>
      <c r="AP256" s="72"/>
      <c r="AQ256" s="72"/>
      <c r="AR256" s="72"/>
      <c r="AS256" s="72"/>
      <c r="AT256" s="72"/>
      <c r="AU256" s="72"/>
      <c r="AV256" s="72"/>
      <c r="AW256" s="72"/>
      <c r="AX256" s="72"/>
      <c r="AY256" s="72"/>
      <c r="AZ256" s="72"/>
      <c r="BA256" s="72"/>
      <c r="BB256" s="72"/>
      <c r="BC256" s="121">
        <f t="shared" si="264"/>
        <v>0</v>
      </c>
      <c r="BD256" s="121">
        <f t="shared" ref="BD256" si="269">+BC256*BE255</f>
        <v>0</v>
      </c>
      <c r="BE256" s="121">
        <f t="shared" ref="BE256:BE260" si="270">+BE255-BD256</f>
        <v>0.42</v>
      </c>
      <c r="BF256" s="220"/>
      <c r="BG256" s="220"/>
      <c r="BH256" s="220"/>
      <c r="BI256" s="220"/>
      <c r="BJ256" s="227"/>
      <c r="BK256" s="244"/>
      <c r="BL256" s="195"/>
      <c r="BM256" s="189"/>
      <c r="BN256" s="189"/>
      <c r="BO256" s="189"/>
      <c r="BP256" s="189"/>
      <c r="BQ256" s="189"/>
      <c r="BR256" s="189"/>
      <c r="BS256" s="195"/>
      <c r="BT256" s="195"/>
      <c r="BU256" s="195"/>
      <c r="BV256" s="195"/>
      <c r="BW256" s="195"/>
      <c r="BX256" s="195"/>
      <c r="BY256" s="195"/>
      <c r="BZ256" s="195"/>
      <c r="CA256" s="195"/>
      <c r="CB256" s="195"/>
      <c r="CC256" s="195"/>
      <c r="CD256" s="195"/>
      <c r="CE256" s="195"/>
      <c r="CF256" s="195"/>
      <c r="CG256" s="195"/>
      <c r="CH256" s="195"/>
      <c r="CI256" s="195"/>
      <c r="CJ256" s="195"/>
      <c r="CK256" s="195"/>
      <c r="CL256" s="195"/>
      <c r="CM256" s="195"/>
      <c r="CN256" s="195"/>
      <c r="CO256" s="195"/>
      <c r="CP256" s="195"/>
      <c r="CQ256" s="195"/>
      <c r="CR256" s="189"/>
    </row>
    <row r="257" spans="1:96" ht="57" x14ac:dyDescent="0.2">
      <c r="A257" s="250"/>
      <c r="B257" s="253"/>
      <c r="C257" s="241"/>
      <c r="D257" s="241"/>
      <c r="E257" s="253"/>
      <c r="F257" s="253"/>
      <c r="G257" s="253"/>
      <c r="H257" s="274"/>
      <c r="I257" s="253"/>
      <c r="J257" s="350"/>
      <c r="K257" s="265"/>
      <c r="L257" s="268"/>
      <c r="M257" s="271"/>
      <c r="N257" s="265"/>
      <c r="O257" s="212"/>
      <c r="P257" s="212"/>
      <c r="Q257" s="215"/>
      <c r="R257" s="65"/>
      <c r="S257" s="51"/>
      <c r="T257" s="65">
        <f>VLOOKUP(U257,FORMULAS!$A$15:$B$18,2,0)</f>
        <v>0</v>
      </c>
      <c r="U257" s="66" t="s">
        <v>163</v>
      </c>
      <c r="V257" s="67">
        <f>+IF(U257='Tabla Valoración controles'!$D$4,'Tabla Valoración controles'!$F$4,IF('208-PLA-Ft-78 Mapa Gestión'!U257='Tabla Valoración controles'!$D$5,'Tabla Valoración controles'!$F$5,IF(U257=FORMULAS!$A$10,0,'Tabla Valoración controles'!$F$6)))</f>
        <v>0</v>
      </c>
      <c r="W257" s="66"/>
      <c r="X257" s="68">
        <f>+IF(W257='Tabla Valoración controles'!$D$7,'Tabla Valoración controles'!$F$7,IF(U257=FORMULAS!$A$10,0,'Tabla Valoración controles'!$F$8))</f>
        <v>0</v>
      </c>
      <c r="Y257" s="66"/>
      <c r="Z257" s="67">
        <f>+IF(Y257='Tabla Valoración controles'!$D$9,'Tabla Valoración controles'!$F$9,IF(U257=FORMULAS!$A$10,0,'Tabla Valoración controles'!$F$10))</f>
        <v>0</v>
      </c>
      <c r="AA257" s="66"/>
      <c r="AB257" s="67">
        <f>+IF(AA257='Tabla Valoración controles'!$D$9,'Tabla Valoración controles'!$F$9,IF(W257=FORMULAS!$A$10,0,'Tabla Valoración controles'!$F$10))</f>
        <v>0</v>
      </c>
      <c r="AC257" s="66"/>
      <c r="AD257" s="67">
        <f>+IF(AC257='Tabla Valoración controles'!$D$13,'Tabla Valoración controles'!$F$13,'Tabla Valoración controles'!$F$14)</f>
        <v>0</v>
      </c>
      <c r="AE257" s="123"/>
      <c r="AF257" s="69"/>
      <c r="AG257" s="68"/>
      <c r="AH257" s="69"/>
      <c r="AI257" s="68"/>
      <c r="AJ257" s="70"/>
      <c r="AK257" s="66"/>
      <c r="AL257" s="71"/>
      <c r="AM257" s="74"/>
      <c r="AN257" s="72"/>
      <c r="AO257" s="72"/>
      <c r="AP257" s="72"/>
      <c r="AQ257" s="72"/>
      <c r="AR257" s="72"/>
      <c r="AS257" s="72"/>
      <c r="AT257" s="72"/>
      <c r="AU257" s="72"/>
      <c r="AV257" s="72"/>
      <c r="AW257" s="72"/>
      <c r="AX257" s="72"/>
      <c r="AY257" s="72"/>
      <c r="AZ257" s="72"/>
      <c r="BA257" s="72"/>
      <c r="BB257" s="72"/>
      <c r="BC257" s="121">
        <f t="shared" si="264"/>
        <v>0</v>
      </c>
      <c r="BD257" s="121">
        <f t="shared" ref="BD257:BD260" si="271">+BD256*BC257</f>
        <v>0</v>
      </c>
      <c r="BE257" s="121">
        <f t="shared" si="270"/>
        <v>0.42</v>
      </c>
      <c r="BF257" s="220"/>
      <c r="BG257" s="220"/>
      <c r="BH257" s="220"/>
      <c r="BI257" s="220"/>
      <c r="BJ257" s="227"/>
      <c r="BK257" s="244"/>
      <c r="BL257" s="195"/>
      <c r="BM257" s="189"/>
      <c r="BN257" s="189"/>
      <c r="BO257" s="189"/>
      <c r="BP257" s="189"/>
      <c r="BQ257" s="189"/>
      <c r="BR257" s="189"/>
      <c r="BS257" s="195"/>
      <c r="BT257" s="195"/>
      <c r="BU257" s="195"/>
      <c r="BV257" s="195"/>
      <c r="BW257" s="195"/>
      <c r="BX257" s="195"/>
      <c r="BY257" s="195"/>
      <c r="BZ257" s="195"/>
      <c r="CA257" s="195"/>
      <c r="CB257" s="195"/>
      <c r="CC257" s="195"/>
      <c r="CD257" s="195"/>
      <c r="CE257" s="195"/>
      <c r="CF257" s="195"/>
      <c r="CG257" s="195"/>
      <c r="CH257" s="195"/>
      <c r="CI257" s="195"/>
      <c r="CJ257" s="195"/>
      <c r="CK257" s="195"/>
      <c r="CL257" s="195"/>
      <c r="CM257" s="195"/>
      <c r="CN257" s="195"/>
      <c r="CO257" s="195"/>
      <c r="CP257" s="195"/>
      <c r="CQ257" s="195"/>
      <c r="CR257" s="189"/>
    </row>
    <row r="258" spans="1:96" ht="57" x14ac:dyDescent="0.2">
      <c r="A258" s="250"/>
      <c r="B258" s="253"/>
      <c r="C258" s="241"/>
      <c r="D258" s="241"/>
      <c r="E258" s="253"/>
      <c r="F258" s="253"/>
      <c r="G258" s="253"/>
      <c r="H258" s="274"/>
      <c r="I258" s="253"/>
      <c r="J258" s="350"/>
      <c r="K258" s="265"/>
      <c r="L258" s="268"/>
      <c r="M258" s="271"/>
      <c r="N258" s="265"/>
      <c r="O258" s="212"/>
      <c r="P258" s="212"/>
      <c r="Q258" s="215"/>
      <c r="R258" s="65"/>
      <c r="S258" s="51"/>
      <c r="T258" s="65">
        <f>VLOOKUP(U258,FORMULAS!$A$15:$B$18,2,0)</f>
        <v>0</v>
      </c>
      <c r="U258" s="66" t="s">
        <v>163</v>
      </c>
      <c r="V258" s="67">
        <f>+IF(U258='Tabla Valoración controles'!$D$4,'Tabla Valoración controles'!$F$4,IF('208-PLA-Ft-78 Mapa Gestión'!U258='Tabla Valoración controles'!$D$5,'Tabla Valoración controles'!$F$5,IF(U258=FORMULAS!$A$10,0,'Tabla Valoración controles'!$F$6)))</f>
        <v>0</v>
      </c>
      <c r="W258" s="66"/>
      <c r="X258" s="68">
        <f>+IF(W258='Tabla Valoración controles'!$D$7,'Tabla Valoración controles'!$F$7,IF(U258=FORMULAS!$A$10,0,'Tabla Valoración controles'!$F$8))</f>
        <v>0</v>
      </c>
      <c r="Y258" s="66"/>
      <c r="Z258" s="67">
        <f>+IF(Y258='Tabla Valoración controles'!$D$9,'Tabla Valoración controles'!$F$9,IF(U258=FORMULAS!$A$10,0,'Tabla Valoración controles'!$F$10))</f>
        <v>0</v>
      </c>
      <c r="AA258" s="66"/>
      <c r="AB258" s="67">
        <f>+IF(AA258='Tabla Valoración controles'!$D$9,'Tabla Valoración controles'!$F$9,IF(W258=FORMULAS!$A$10,0,'Tabla Valoración controles'!$F$10))</f>
        <v>0</v>
      </c>
      <c r="AC258" s="66"/>
      <c r="AD258" s="67">
        <f>+IF(AC258='Tabla Valoración controles'!$D$13,'Tabla Valoración controles'!$F$13,'Tabla Valoración controles'!$F$14)</f>
        <v>0</v>
      </c>
      <c r="AE258" s="123"/>
      <c r="AF258" s="69"/>
      <c r="AG258" s="68"/>
      <c r="AH258" s="69"/>
      <c r="AI258" s="68"/>
      <c r="AJ258" s="70"/>
      <c r="AK258" s="66"/>
      <c r="AL258" s="71"/>
      <c r="AM258" s="74"/>
      <c r="AN258" s="72"/>
      <c r="AO258" s="72"/>
      <c r="AP258" s="72"/>
      <c r="AQ258" s="72"/>
      <c r="AR258" s="72"/>
      <c r="AS258" s="72"/>
      <c r="AT258" s="72"/>
      <c r="AU258" s="72"/>
      <c r="AV258" s="72"/>
      <c r="AW258" s="72"/>
      <c r="AX258" s="72"/>
      <c r="AY258" s="72"/>
      <c r="AZ258" s="72"/>
      <c r="BA258" s="72"/>
      <c r="BB258" s="72"/>
      <c r="BC258" s="121">
        <f t="shared" ref="BC258:BC260" si="272">+V258+X258+Z258</f>
        <v>0</v>
      </c>
      <c r="BD258" s="121">
        <f t="shared" si="271"/>
        <v>0</v>
      </c>
      <c r="BE258" s="121">
        <f t="shared" si="270"/>
        <v>0.42</v>
      </c>
      <c r="BF258" s="220"/>
      <c r="BG258" s="220"/>
      <c r="BH258" s="220"/>
      <c r="BI258" s="220"/>
      <c r="BJ258" s="227"/>
      <c r="BK258" s="244"/>
      <c r="BL258" s="195"/>
      <c r="BM258" s="189"/>
      <c r="BN258" s="189"/>
      <c r="BO258" s="189"/>
      <c r="BP258" s="189"/>
      <c r="BQ258" s="189"/>
      <c r="BR258" s="189"/>
      <c r="BS258" s="195"/>
      <c r="BT258" s="195"/>
      <c r="BU258" s="195"/>
      <c r="BV258" s="195"/>
      <c r="BW258" s="195"/>
      <c r="BX258" s="195"/>
      <c r="BY258" s="195"/>
      <c r="BZ258" s="195"/>
      <c r="CA258" s="195"/>
      <c r="CB258" s="195"/>
      <c r="CC258" s="195"/>
      <c r="CD258" s="195"/>
      <c r="CE258" s="195"/>
      <c r="CF258" s="195"/>
      <c r="CG258" s="195"/>
      <c r="CH258" s="195"/>
      <c r="CI258" s="195"/>
      <c r="CJ258" s="195"/>
      <c r="CK258" s="195"/>
      <c r="CL258" s="195"/>
      <c r="CM258" s="195"/>
      <c r="CN258" s="195"/>
      <c r="CO258" s="195"/>
      <c r="CP258" s="195"/>
      <c r="CQ258" s="195"/>
      <c r="CR258" s="189"/>
    </row>
    <row r="259" spans="1:96" ht="57" x14ac:dyDescent="0.2">
      <c r="A259" s="250"/>
      <c r="B259" s="253"/>
      <c r="C259" s="241"/>
      <c r="D259" s="241"/>
      <c r="E259" s="253"/>
      <c r="F259" s="253"/>
      <c r="G259" s="253"/>
      <c r="H259" s="274"/>
      <c r="I259" s="253"/>
      <c r="J259" s="350"/>
      <c r="K259" s="265"/>
      <c r="L259" s="268"/>
      <c r="M259" s="271"/>
      <c r="N259" s="265"/>
      <c r="O259" s="212"/>
      <c r="P259" s="212"/>
      <c r="Q259" s="215"/>
      <c r="R259" s="65"/>
      <c r="S259" s="51"/>
      <c r="T259" s="65">
        <f>VLOOKUP(U259,FORMULAS!$A$15:$B$18,2,0)</f>
        <v>0</v>
      </c>
      <c r="U259" s="66" t="s">
        <v>163</v>
      </c>
      <c r="V259" s="67">
        <f>+IF(U259='Tabla Valoración controles'!$D$4,'Tabla Valoración controles'!$F$4,IF('208-PLA-Ft-78 Mapa Gestión'!U259='Tabla Valoración controles'!$D$5,'Tabla Valoración controles'!$F$5,IF(U259=FORMULAS!$A$10,0,'Tabla Valoración controles'!$F$6)))</f>
        <v>0</v>
      </c>
      <c r="W259" s="66"/>
      <c r="X259" s="68">
        <f>+IF(W259='Tabla Valoración controles'!$D$7,'Tabla Valoración controles'!$F$7,IF(U259=FORMULAS!$A$10,0,'Tabla Valoración controles'!$F$8))</f>
        <v>0</v>
      </c>
      <c r="Y259" s="66"/>
      <c r="Z259" s="67">
        <f>+IF(Y259='Tabla Valoración controles'!$D$9,'Tabla Valoración controles'!$F$9,IF(U259=FORMULAS!$A$10,0,'Tabla Valoración controles'!$F$10))</f>
        <v>0</v>
      </c>
      <c r="AA259" s="66"/>
      <c r="AB259" s="67">
        <f>+IF(AA259='Tabla Valoración controles'!$D$9,'Tabla Valoración controles'!$F$9,IF(W259=FORMULAS!$A$10,0,'Tabla Valoración controles'!$F$10))</f>
        <v>0</v>
      </c>
      <c r="AC259" s="66"/>
      <c r="AD259" s="67">
        <f>+IF(AC259='Tabla Valoración controles'!$D$13,'Tabla Valoración controles'!$F$13,'Tabla Valoración controles'!$F$14)</f>
        <v>0</v>
      </c>
      <c r="AE259" s="123"/>
      <c r="AF259" s="69"/>
      <c r="AG259" s="68"/>
      <c r="AH259" s="69"/>
      <c r="AI259" s="68"/>
      <c r="AJ259" s="70"/>
      <c r="AK259" s="66"/>
      <c r="AL259" s="71"/>
      <c r="AM259" s="74"/>
      <c r="AN259" s="72"/>
      <c r="AO259" s="72"/>
      <c r="AP259" s="72"/>
      <c r="AQ259" s="72"/>
      <c r="AR259" s="72"/>
      <c r="AS259" s="72"/>
      <c r="AT259" s="72"/>
      <c r="AU259" s="72"/>
      <c r="AV259" s="72"/>
      <c r="AW259" s="72"/>
      <c r="AX259" s="72"/>
      <c r="AY259" s="72"/>
      <c r="AZ259" s="72"/>
      <c r="BA259" s="72"/>
      <c r="BB259" s="72"/>
      <c r="BC259" s="121">
        <f t="shared" si="272"/>
        <v>0</v>
      </c>
      <c r="BD259" s="121">
        <f t="shared" si="271"/>
        <v>0</v>
      </c>
      <c r="BE259" s="121">
        <f t="shared" si="270"/>
        <v>0.42</v>
      </c>
      <c r="BF259" s="220"/>
      <c r="BG259" s="220"/>
      <c r="BH259" s="220"/>
      <c r="BI259" s="220"/>
      <c r="BJ259" s="227"/>
      <c r="BK259" s="244"/>
      <c r="BL259" s="195"/>
      <c r="BM259" s="189"/>
      <c r="BN259" s="189"/>
      <c r="BO259" s="189"/>
      <c r="BP259" s="189"/>
      <c r="BQ259" s="189"/>
      <c r="BR259" s="189"/>
      <c r="BS259" s="195"/>
      <c r="BT259" s="195"/>
      <c r="BU259" s="195"/>
      <c r="BV259" s="195"/>
      <c r="BW259" s="195"/>
      <c r="BX259" s="195"/>
      <c r="BY259" s="195"/>
      <c r="BZ259" s="195"/>
      <c r="CA259" s="195"/>
      <c r="CB259" s="195"/>
      <c r="CC259" s="195"/>
      <c r="CD259" s="195"/>
      <c r="CE259" s="195"/>
      <c r="CF259" s="195"/>
      <c r="CG259" s="195"/>
      <c r="CH259" s="195"/>
      <c r="CI259" s="195"/>
      <c r="CJ259" s="195"/>
      <c r="CK259" s="195"/>
      <c r="CL259" s="195"/>
      <c r="CM259" s="195"/>
      <c r="CN259" s="195"/>
      <c r="CO259" s="195"/>
      <c r="CP259" s="195"/>
      <c r="CQ259" s="195"/>
      <c r="CR259" s="189"/>
    </row>
    <row r="260" spans="1:96" ht="57" x14ac:dyDescent="0.2">
      <c r="A260" s="251"/>
      <c r="B260" s="254"/>
      <c r="C260" s="242"/>
      <c r="D260" s="242"/>
      <c r="E260" s="254"/>
      <c r="F260" s="254"/>
      <c r="G260" s="254"/>
      <c r="H260" s="275"/>
      <c r="I260" s="254"/>
      <c r="J260" s="351"/>
      <c r="K260" s="266"/>
      <c r="L260" s="269"/>
      <c r="M260" s="272"/>
      <c r="N260" s="266"/>
      <c r="O260" s="213"/>
      <c r="P260" s="213"/>
      <c r="Q260" s="216"/>
      <c r="R260" s="65"/>
      <c r="S260" s="51"/>
      <c r="T260" s="65">
        <f>VLOOKUP(U260,FORMULAS!$A$15:$B$18,2,0)</f>
        <v>0</v>
      </c>
      <c r="U260" s="66" t="s">
        <v>163</v>
      </c>
      <c r="V260" s="67">
        <f>+IF(U260='Tabla Valoración controles'!$D$4,'Tabla Valoración controles'!$F$4,IF('208-PLA-Ft-78 Mapa Gestión'!U260='Tabla Valoración controles'!$D$5,'Tabla Valoración controles'!$F$5,IF(U260=FORMULAS!$A$10,0,'Tabla Valoración controles'!$F$6)))</f>
        <v>0</v>
      </c>
      <c r="W260" s="66"/>
      <c r="X260" s="68">
        <f>+IF(W260='Tabla Valoración controles'!$D$7,'Tabla Valoración controles'!$F$7,IF(U260=FORMULAS!$A$10,0,'Tabla Valoración controles'!$F$8))</f>
        <v>0</v>
      </c>
      <c r="Y260" s="66"/>
      <c r="Z260" s="67">
        <f>+IF(Y260='Tabla Valoración controles'!$D$9,'Tabla Valoración controles'!$F$9,IF(U260=FORMULAS!$A$10,0,'Tabla Valoración controles'!$F$10))</f>
        <v>0</v>
      </c>
      <c r="AA260" s="66"/>
      <c r="AB260" s="67">
        <f>+IF(AA260='Tabla Valoración controles'!$D$9,'Tabla Valoración controles'!$F$9,IF(W260=FORMULAS!$A$10,0,'Tabla Valoración controles'!$F$10))</f>
        <v>0</v>
      </c>
      <c r="AC260" s="66"/>
      <c r="AD260" s="67">
        <f>+IF(AC260='Tabla Valoración controles'!$D$13,'Tabla Valoración controles'!$F$13,'Tabla Valoración controles'!$F$14)</f>
        <v>0</v>
      </c>
      <c r="AE260" s="123"/>
      <c r="AF260" s="69"/>
      <c r="AG260" s="68"/>
      <c r="AH260" s="69"/>
      <c r="AI260" s="68"/>
      <c r="AJ260" s="70"/>
      <c r="AK260" s="66"/>
      <c r="AL260" s="71"/>
      <c r="AM260" s="74"/>
      <c r="AN260" s="72"/>
      <c r="AO260" s="72"/>
      <c r="AP260" s="72"/>
      <c r="AQ260" s="72"/>
      <c r="AR260" s="72"/>
      <c r="AS260" s="72"/>
      <c r="AT260" s="72"/>
      <c r="AU260" s="72"/>
      <c r="AV260" s="72"/>
      <c r="AW260" s="72"/>
      <c r="AX260" s="72"/>
      <c r="AY260" s="72"/>
      <c r="AZ260" s="72"/>
      <c r="BA260" s="72"/>
      <c r="BB260" s="72"/>
      <c r="BC260" s="121">
        <f t="shared" si="272"/>
        <v>0</v>
      </c>
      <c r="BD260" s="121">
        <f t="shared" si="271"/>
        <v>0</v>
      </c>
      <c r="BE260" s="121">
        <f t="shared" si="270"/>
        <v>0.42</v>
      </c>
      <c r="BF260" s="220"/>
      <c r="BG260" s="220"/>
      <c r="BH260" s="220"/>
      <c r="BI260" s="220"/>
      <c r="BJ260" s="227"/>
      <c r="BK260" s="244"/>
      <c r="BL260" s="202"/>
      <c r="BM260" s="190"/>
      <c r="BN260" s="190"/>
      <c r="BO260" s="190"/>
      <c r="BP260" s="190"/>
      <c r="BQ260" s="190"/>
      <c r="BR260" s="190"/>
      <c r="BS260" s="202"/>
      <c r="BT260" s="202"/>
      <c r="BU260" s="202"/>
      <c r="BV260" s="202"/>
      <c r="BW260" s="202"/>
      <c r="BX260" s="202"/>
      <c r="BY260" s="202"/>
      <c r="BZ260" s="202"/>
      <c r="CA260" s="202"/>
      <c r="CB260" s="202"/>
      <c r="CC260" s="202"/>
      <c r="CD260" s="202"/>
      <c r="CE260" s="202"/>
      <c r="CF260" s="202"/>
      <c r="CG260" s="202"/>
      <c r="CH260" s="202"/>
      <c r="CI260" s="202"/>
      <c r="CJ260" s="202"/>
      <c r="CK260" s="202"/>
      <c r="CL260" s="202"/>
      <c r="CM260" s="202"/>
      <c r="CN260" s="202"/>
      <c r="CO260" s="202"/>
      <c r="CP260" s="202"/>
      <c r="CQ260" s="202"/>
      <c r="CR260" s="190"/>
    </row>
    <row r="261" spans="1:96" x14ac:dyDescent="0.2">
      <c r="B261" s="122"/>
    </row>
    <row r="262" spans="1:96" x14ac:dyDescent="0.2">
      <c r="B262" s="122"/>
    </row>
    <row r="263" spans="1:96" x14ac:dyDescent="0.2">
      <c r="B263" s="122"/>
    </row>
    <row r="264" spans="1:96" x14ac:dyDescent="0.2">
      <c r="B264" s="122"/>
    </row>
    <row r="265" spans="1:96" x14ac:dyDescent="0.2">
      <c r="B265" s="122"/>
    </row>
    <row r="266" spans="1:96" x14ac:dyDescent="0.2">
      <c r="B266" s="122"/>
    </row>
    <row r="267" spans="1:96" x14ac:dyDescent="0.2">
      <c r="B267" s="122"/>
    </row>
    <row r="510" spans="101:103" ht="13.5" thickBot="1" x14ac:dyDescent="0.25"/>
    <row r="511" spans="101:103" ht="43.5" thickBot="1" x14ac:dyDescent="0.25">
      <c r="CW511" s="47" t="s">
        <v>176</v>
      </c>
      <c r="CX511" s="47" t="s">
        <v>177</v>
      </c>
      <c r="CY511" s="52" t="s">
        <v>206</v>
      </c>
    </row>
    <row r="512" spans="101:103" ht="122.25" thickBot="1" x14ac:dyDescent="0.25">
      <c r="CW512" s="48" t="s">
        <v>178</v>
      </c>
      <c r="CX512" s="49" t="s">
        <v>179</v>
      </c>
    </row>
    <row r="513" spans="101:102" ht="40.5" thickBot="1" x14ac:dyDescent="0.25">
      <c r="CW513" s="48" t="s">
        <v>315</v>
      </c>
      <c r="CX513" s="49" t="s">
        <v>316</v>
      </c>
    </row>
    <row r="514" spans="101:102" ht="108.75" thickBot="1" x14ac:dyDescent="0.25">
      <c r="CW514" s="50" t="s">
        <v>180</v>
      </c>
      <c r="CX514" s="49" t="s">
        <v>181</v>
      </c>
    </row>
    <row r="515" spans="101:102" ht="68.25" thickBot="1" x14ac:dyDescent="0.25">
      <c r="CW515" s="50" t="s">
        <v>182</v>
      </c>
      <c r="CX515" s="49" t="s">
        <v>183</v>
      </c>
    </row>
    <row r="516" spans="101:102" ht="108.75" thickBot="1" x14ac:dyDescent="0.25">
      <c r="CW516" s="50" t="s">
        <v>593</v>
      </c>
      <c r="CX516" s="49" t="s">
        <v>184</v>
      </c>
    </row>
    <row r="517" spans="101:102" ht="41.25" thickBot="1" x14ac:dyDescent="0.25">
      <c r="CW517" s="50" t="s">
        <v>594</v>
      </c>
      <c r="CX517" s="49" t="s">
        <v>317</v>
      </c>
    </row>
    <row r="518" spans="101:102" ht="68.25" thickBot="1" x14ac:dyDescent="0.25">
      <c r="CW518" s="50" t="s">
        <v>185</v>
      </c>
      <c r="CX518" s="49" t="s">
        <v>186</v>
      </c>
    </row>
    <row r="519" spans="101:102" ht="54" thickBot="1" x14ac:dyDescent="0.25">
      <c r="CW519" s="50" t="s">
        <v>318</v>
      </c>
      <c r="CX519" s="49" t="s">
        <v>319</v>
      </c>
    </row>
    <row r="520" spans="101:102" ht="108.75" thickBot="1" x14ac:dyDescent="0.25">
      <c r="CW520" s="50" t="s">
        <v>187</v>
      </c>
      <c r="CX520" s="49" t="s">
        <v>188</v>
      </c>
    </row>
    <row r="521" spans="101:102" ht="54" thickBot="1" x14ac:dyDescent="0.25">
      <c r="CW521" s="50" t="s">
        <v>320</v>
      </c>
      <c r="CX521" s="52" t="s">
        <v>321</v>
      </c>
    </row>
    <row r="522" spans="101:102" ht="41.25" thickBot="1" x14ac:dyDescent="0.25">
      <c r="CW522" s="50" t="s">
        <v>189</v>
      </c>
      <c r="CX522" s="49" t="s">
        <v>322</v>
      </c>
    </row>
    <row r="523" spans="101:102" ht="54.75" thickBot="1" x14ac:dyDescent="0.25">
      <c r="CW523" s="50" t="s">
        <v>323</v>
      </c>
      <c r="CX523" s="49" t="s">
        <v>324</v>
      </c>
    </row>
    <row r="524" spans="101:102" ht="95.25" thickBot="1" x14ac:dyDescent="0.25">
      <c r="CW524" s="50" t="s">
        <v>190</v>
      </c>
      <c r="CX524" s="49" t="s">
        <v>621</v>
      </c>
    </row>
    <row r="525" spans="101:102" ht="54.75" thickBot="1" x14ac:dyDescent="0.25">
      <c r="CW525" s="50" t="s">
        <v>192</v>
      </c>
      <c r="CX525" s="49" t="s">
        <v>193</v>
      </c>
    </row>
    <row r="526" spans="101:102" ht="41.25" thickBot="1" x14ac:dyDescent="0.25">
      <c r="CW526" s="50" t="s">
        <v>194</v>
      </c>
      <c r="CX526" s="49" t="s">
        <v>195</v>
      </c>
    </row>
    <row r="527" spans="101:102" ht="27.75" thickBot="1" x14ac:dyDescent="0.25">
      <c r="CW527" s="50" t="s">
        <v>196</v>
      </c>
      <c r="CX527" s="49" t="s">
        <v>197</v>
      </c>
    </row>
    <row r="528" spans="101:102" ht="68.25" thickBot="1" x14ac:dyDescent="0.25">
      <c r="CW528" s="50" t="s">
        <v>198</v>
      </c>
      <c r="CX528" s="49" t="s">
        <v>199</v>
      </c>
    </row>
    <row r="529" spans="101:102" ht="81.75" thickBot="1" x14ac:dyDescent="0.25">
      <c r="CW529" s="50" t="s">
        <v>200</v>
      </c>
      <c r="CX529" s="49" t="s">
        <v>622</v>
      </c>
    </row>
    <row r="530" spans="101:102" ht="81.75" thickBot="1" x14ac:dyDescent="0.25">
      <c r="CW530" s="50" t="s">
        <v>201</v>
      </c>
      <c r="CX530" s="49" t="s">
        <v>285</v>
      </c>
    </row>
    <row r="531" spans="101:102" ht="81.75" thickBot="1" x14ac:dyDescent="0.25">
      <c r="CW531" s="50" t="s">
        <v>325</v>
      </c>
      <c r="CX531" s="49" t="s">
        <v>316</v>
      </c>
    </row>
    <row r="532" spans="101:102" ht="122.25" thickBot="1" x14ac:dyDescent="0.25">
      <c r="CW532" s="50" t="s">
        <v>202</v>
      </c>
      <c r="CX532" s="49" t="s">
        <v>623</v>
      </c>
    </row>
    <row r="533" spans="101:102" ht="95.25" thickBot="1" x14ac:dyDescent="0.25">
      <c r="CW533" s="50" t="s">
        <v>203</v>
      </c>
      <c r="CX533" s="49" t="s">
        <v>204</v>
      </c>
    </row>
  </sheetData>
  <sheetProtection sort="0" autoFilter="0"/>
  <protectedRanges>
    <protectedRange algorithmName="SHA-512" hashValue="TvKQSNrPyYgDaKIPekAhfes+BeWelymkz8wT3MQpZB+/Zfpfi+1YMuN/+lt8MKT+KJo0CvfvAKUuwGf9Rjf1Yg==" saltValue="sve+okrN9egQU3nQYMBtPg==" spinCount="100000" sqref="BM165:BM166" name="Rango2_28_1"/>
    <protectedRange algorithmName="SHA-512" hashValue="TvKQSNrPyYgDaKIPekAhfes+BeWelymkz8wT3MQpZB+/Zfpfi+1YMuN/+lt8MKT+KJo0CvfvAKUuwGf9Rjf1Yg==" saltValue="sve+okrN9egQU3nQYMBtPg==" spinCount="100000" sqref="BO165:BP166" name="Rango2_29_1"/>
    <protectedRange algorithmName="SHA-512" hashValue="TvKQSNrPyYgDaKIPekAhfes+BeWelymkz8wT3MQpZB+/Zfpfi+1YMuN/+lt8MKT+KJo0CvfvAKUuwGf9Rjf1Yg==" saltValue="sve+okrN9egQU3nQYMBtPg==" spinCount="100000" sqref="BQ165:BQ166" name="Rango2_30_1"/>
    <protectedRange algorithmName="SHA-512" hashValue="TvKQSNrPyYgDaKIPekAhfes+BeWelymkz8wT3MQpZB+/Zfpfi+1YMuN/+lt8MKT+KJo0CvfvAKUuwGf9Rjf1Yg==" saltValue="sve+okrN9egQU3nQYMBtPg==" spinCount="100000" sqref="BR165:BR166" name="Rango2_31_1"/>
    <protectedRange algorithmName="SHA-512" hashValue="TvKQSNrPyYgDaKIPekAhfes+BeWelymkz8wT3MQpZB+/Zfpfi+1YMuN/+lt8MKT+KJo0CvfvAKUuwGf9Rjf1Yg==" saltValue="sve+okrN9egQU3nQYMBtPg==" spinCount="100000" sqref="BN87" name="Rango2_24_1"/>
    <protectedRange algorithmName="SHA-512" hashValue="TvKQSNrPyYgDaKIPekAhfes+BeWelymkz8wT3MQpZB+/Zfpfi+1YMuN/+lt8MKT+KJo0CvfvAKUuwGf9Rjf1Yg==" saltValue="sve+okrN9egQU3nQYMBtPg==" spinCount="100000" sqref="BN88" name="Rango2_25_1"/>
    <protectedRange algorithmName="SHA-512" hashValue="TvKQSNrPyYgDaKIPekAhfes+BeWelymkz8wT3MQpZB+/Zfpfi+1YMuN/+lt8MKT+KJo0CvfvAKUuwGf9Rjf1Yg==" saltValue="sve+okrN9egQU3nQYMBtPg==" spinCount="100000" sqref="BO87:BP88" name="Rango2_26_1"/>
    <protectedRange algorithmName="SHA-512" hashValue="TvKQSNrPyYgDaKIPekAhfes+BeWelymkz8wT3MQpZB+/Zfpfi+1YMuN/+lt8MKT+KJo0CvfvAKUuwGf9Rjf1Yg==" saltValue="sve+okrN9egQU3nQYMBtPg==" spinCount="100000" sqref="BQ87" name="Rango2_32_1"/>
    <protectedRange algorithmName="SHA-512" hashValue="TvKQSNrPyYgDaKIPekAhfes+BeWelymkz8wT3MQpZB+/Zfpfi+1YMuN/+lt8MKT+KJo0CvfvAKUuwGf9Rjf1Yg==" saltValue="sve+okrN9egQU3nQYMBtPg==" spinCount="100000" sqref="BR87" name="Rango2_33_1"/>
    <protectedRange algorithmName="SHA-512" hashValue="TvKQSNrPyYgDaKIPekAhfes+BeWelymkz8wT3MQpZB+/Zfpfi+1YMuN/+lt8MKT+KJo0CvfvAKUuwGf9Rjf1Yg==" saltValue="sve+okrN9egQU3nQYMBtPg==" spinCount="100000" sqref="BQ88" name="Rango2_34_1"/>
    <protectedRange algorithmName="SHA-512" hashValue="TvKQSNrPyYgDaKIPekAhfes+BeWelymkz8wT3MQpZB+/Zfpfi+1YMuN/+lt8MKT+KJo0CvfvAKUuwGf9Rjf1Yg==" saltValue="sve+okrN9egQU3nQYMBtPg==" spinCount="100000" sqref="BR88" name="Rango2_35_1"/>
    <protectedRange algorithmName="SHA-512" hashValue="TvKQSNrPyYgDaKIPekAhfes+BeWelymkz8wT3MQpZB+/Zfpfi+1YMuN/+lt8MKT+KJo0CvfvAKUuwGf9Rjf1Yg==" saltValue="sve+okrN9egQU3nQYMBtPg==" spinCount="100000" sqref="BQ183" name="Rango2_40"/>
    <protectedRange algorithmName="SHA-512" hashValue="TvKQSNrPyYgDaKIPekAhfes+BeWelymkz8wT3MQpZB+/Zfpfi+1YMuN/+lt8MKT+KJo0CvfvAKUuwGf9Rjf1Yg==" saltValue="sve+okrN9egQU3nQYMBtPg==" spinCount="100000" sqref="BO183:BP184" name="Rango2_41"/>
    <protectedRange algorithmName="SHA-512" hashValue="TvKQSNrPyYgDaKIPekAhfes+BeWelymkz8wT3MQpZB+/Zfpfi+1YMuN/+lt8MKT+KJo0CvfvAKUuwGf9Rjf1Yg==" saltValue="sve+okrN9egQU3nQYMBtPg==" spinCount="100000" sqref="BR183:BR184" name="Rango2_43"/>
    <protectedRange algorithmName="SHA-512" hashValue="TvKQSNrPyYgDaKIPekAhfes+BeWelymkz8wT3MQpZB+/Zfpfi+1YMuN/+lt8MKT+KJo0CvfvAKUuwGf9Rjf1Yg==" saltValue="sve+okrN9egQU3nQYMBtPg==" spinCount="100000" sqref="BQ184" name="Rango2_44"/>
    <protectedRange algorithmName="SHA-512" hashValue="TvKQSNrPyYgDaKIPekAhfes+BeWelymkz8wT3MQpZB+/Zfpfi+1YMuN/+lt8MKT+KJo0CvfvAKUuwGf9Rjf1Yg==" saltValue="sve+okrN9egQU3nQYMBtPg==" spinCount="100000" sqref="BO148:BP148" name="Rango2_36"/>
    <protectedRange algorithmName="SHA-512" hashValue="TvKQSNrPyYgDaKIPekAhfes+BeWelymkz8wT3MQpZB+/Zfpfi+1YMuN/+lt8MKT+KJo0CvfvAKUuwGf9Rjf1Yg==" saltValue="sve+okrN9egQU3nQYMBtPg==" spinCount="100000" sqref="BQ148" name="Rango2_37"/>
    <protectedRange algorithmName="SHA-512" hashValue="TvKQSNrPyYgDaKIPekAhfes+BeWelymkz8wT3MQpZB+/Zfpfi+1YMuN/+lt8MKT+KJo0CvfvAKUuwGf9Rjf1Yg==" saltValue="sve+okrN9egQU3nQYMBtPg==" spinCount="100000" sqref="BR148" name="Rango2_38"/>
    <protectedRange algorithmName="SHA-512" hashValue="TvKQSNrPyYgDaKIPekAhfes+BeWelymkz8wT3MQpZB+/Zfpfi+1YMuN/+lt8MKT+KJo0CvfvAKUuwGf9Rjf1Yg==" saltValue="sve+okrN9egQU3nQYMBtPg==" spinCount="100000" sqref="BR9" name="Rango2_2_1"/>
    <protectedRange algorithmName="SHA-512" hashValue="TvKQSNrPyYgDaKIPekAhfes+BeWelymkz8wT3MQpZB+/Zfpfi+1YMuN/+lt8MKT+KJo0CvfvAKUuwGf9Rjf1Yg==" saltValue="sve+okrN9egQU3nQYMBtPg==" spinCount="100000" sqref="BQ16" name="Rango2_1_2"/>
    <protectedRange algorithmName="SHA-512" hashValue="TvKQSNrPyYgDaKIPekAhfes+BeWelymkz8wT3MQpZB+/Zfpfi+1YMuN/+lt8MKT+KJo0CvfvAKUuwGf9Rjf1Yg==" saltValue="sve+okrN9egQU3nQYMBtPg==" spinCount="100000" sqref="BR16" name="Rango2_2_2"/>
    <protectedRange algorithmName="SHA-512" hashValue="TvKQSNrPyYgDaKIPekAhfes+BeWelymkz8wT3MQpZB+/Zfpfi+1YMuN/+lt8MKT+KJo0CvfvAKUuwGf9Rjf1Yg==" saltValue="sve+okrN9egQU3nQYMBtPg==" spinCount="100000" sqref="BQ15" name="Rango2_1_1_1"/>
    <protectedRange algorithmName="SHA-512" hashValue="TvKQSNrPyYgDaKIPekAhfes+BeWelymkz8wT3MQpZB+/Zfpfi+1YMuN/+lt8MKT+KJo0CvfvAKUuwGf9Rjf1Yg==" saltValue="sve+okrN9egQU3nQYMBtPg==" spinCount="100000" sqref="BR15" name="Rango2_2_1_3"/>
    <protectedRange algorithmName="SHA-512" hashValue="TvKQSNrPyYgDaKIPekAhfes+BeWelymkz8wT3MQpZB+/Zfpfi+1YMuN/+lt8MKT+KJo0CvfvAKUuwGf9Rjf1Yg==" saltValue="sve+okrN9egQU3nQYMBtPg==" spinCount="100000" sqref="BO21:BP22" name="Rango2_3_1"/>
    <protectedRange algorithmName="SHA-512" hashValue="TvKQSNrPyYgDaKIPekAhfes+BeWelymkz8wT3MQpZB+/Zfpfi+1YMuN/+lt8MKT+KJo0CvfvAKUuwGf9Rjf1Yg==" saltValue="sve+okrN9egQU3nQYMBtPg==" spinCount="100000" sqref="BQ21:BQ22" name="Rango2_4_1"/>
    <protectedRange algorithmName="SHA-512" hashValue="TvKQSNrPyYgDaKIPekAhfes+BeWelymkz8wT3MQpZB+/Zfpfi+1YMuN/+lt8MKT+KJo0CvfvAKUuwGf9Rjf1Yg==" saltValue="sve+okrN9egQU3nQYMBtPg==" spinCount="100000" sqref="BR21:BR22" name="Rango2_5_1"/>
  </protectedRanges>
  <mergeCells count="2333">
    <mergeCell ref="BN36:BN38"/>
    <mergeCell ref="BO36:BO38"/>
    <mergeCell ref="BP36:BP38"/>
    <mergeCell ref="BQ36:BQ38"/>
    <mergeCell ref="BR36:BR38"/>
    <mergeCell ref="CI255:CI260"/>
    <mergeCell ref="CJ255:CJ260"/>
    <mergeCell ref="CK255:CK260"/>
    <mergeCell ref="CL255:CL260"/>
    <mergeCell ref="CM255:CM260"/>
    <mergeCell ref="CN255:CN260"/>
    <mergeCell ref="CO255:CO260"/>
    <mergeCell ref="CP255:CP260"/>
    <mergeCell ref="CQ255:CQ260"/>
    <mergeCell ref="CR255:CR260"/>
    <mergeCell ref="R237:R238"/>
    <mergeCell ref="S237:S238"/>
    <mergeCell ref="BM255:BM260"/>
    <mergeCell ref="BN255:BN260"/>
    <mergeCell ref="BO255:BO260"/>
    <mergeCell ref="BP255:BP260"/>
    <mergeCell ref="BQ255:BQ260"/>
    <mergeCell ref="BR255:BR260"/>
    <mergeCell ref="BS255:BS260"/>
    <mergeCell ref="BT255:BT260"/>
    <mergeCell ref="BU255:BU260"/>
    <mergeCell ref="BV255:BV260"/>
    <mergeCell ref="BW255:BW260"/>
    <mergeCell ref="BX255:BX260"/>
    <mergeCell ref="BY255:BY260"/>
    <mergeCell ref="BZ255:BZ260"/>
    <mergeCell ref="CA255:CA260"/>
    <mergeCell ref="CN249:CN254"/>
    <mergeCell ref="CO249:CO254"/>
    <mergeCell ref="CP249:CP254"/>
    <mergeCell ref="CQ249:CQ254"/>
    <mergeCell ref="CR249:CR254"/>
    <mergeCell ref="A255:A260"/>
    <mergeCell ref="B255:B260"/>
    <mergeCell ref="C255:C260"/>
    <mergeCell ref="D255:D260"/>
    <mergeCell ref="E255:E260"/>
    <mergeCell ref="F255:F260"/>
    <mergeCell ref="G255:G260"/>
    <mergeCell ref="H255:H260"/>
    <mergeCell ref="I255:I260"/>
    <mergeCell ref="J255:J260"/>
    <mergeCell ref="K255:K260"/>
    <mergeCell ref="L255:L260"/>
    <mergeCell ref="M255:M260"/>
    <mergeCell ref="N255:N260"/>
    <mergeCell ref="O255:O260"/>
    <mergeCell ref="P255:P260"/>
    <mergeCell ref="Q255:Q260"/>
    <mergeCell ref="BF255:BF260"/>
    <mergeCell ref="BG255:BG260"/>
    <mergeCell ref="BH255:BH260"/>
    <mergeCell ref="BI255:BI260"/>
    <mergeCell ref="BJ255:BJ260"/>
    <mergeCell ref="CD255:CD260"/>
    <mergeCell ref="CE255:CE260"/>
    <mergeCell ref="CA249:CA254"/>
    <mergeCell ref="CB249:CB254"/>
    <mergeCell ref="CC249:CC254"/>
    <mergeCell ref="CD249:CD254"/>
    <mergeCell ref="CE249:CE254"/>
    <mergeCell ref="CF249:CF254"/>
    <mergeCell ref="CG249:CG254"/>
    <mergeCell ref="CH249:CH254"/>
    <mergeCell ref="BS249:BS254"/>
    <mergeCell ref="CB255:CB260"/>
    <mergeCell ref="CC255:CC260"/>
    <mergeCell ref="CF255:CF260"/>
    <mergeCell ref="CG255:CG260"/>
    <mergeCell ref="CH255:CH260"/>
    <mergeCell ref="CK249:CK254"/>
    <mergeCell ref="CL249:CL254"/>
    <mergeCell ref="CM249:CM254"/>
    <mergeCell ref="Q249:Q254"/>
    <mergeCell ref="BF249:BF254"/>
    <mergeCell ref="BG249:BG254"/>
    <mergeCell ref="BH249:BH254"/>
    <mergeCell ref="BI249:BI254"/>
    <mergeCell ref="BJ249:BJ254"/>
    <mergeCell ref="BK249:BK254"/>
    <mergeCell ref="BL249:BL254"/>
    <mergeCell ref="BK255:BK260"/>
    <mergeCell ref="BL255:BL260"/>
    <mergeCell ref="BT249:BT254"/>
    <mergeCell ref="BU249:BU254"/>
    <mergeCell ref="BV249:BV254"/>
    <mergeCell ref="BW249:BW254"/>
    <mergeCell ref="BX249:BX254"/>
    <mergeCell ref="BY249:BY254"/>
    <mergeCell ref="BZ249:BZ254"/>
    <mergeCell ref="BM251:BM254"/>
    <mergeCell ref="CE243:CE248"/>
    <mergeCell ref="CF243:CF248"/>
    <mergeCell ref="CG243:CG248"/>
    <mergeCell ref="CH243:CH248"/>
    <mergeCell ref="CI243:CI248"/>
    <mergeCell ref="CJ243:CJ248"/>
    <mergeCell ref="CK243:CK248"/>
    <mergeCell ref="CL243:CL248"/>
    <mergeCell ref="CM243:CM248"/>
    <mergeCell ref="CN243:CN248"/>
    <mergeCell ref="CO243:CO248"/>
    <mergeCell ref="CP243:CP248"/>
    <mergeCell ref="CQ243:CQ248"/>
    <mergeCell ref="CI249:CI254"/>
    <mergeCell ref="CJ249:CJ254"/>
    <mergeCell ref="CR243:CR248"/>
    <mergeCell ref="A249:A254"/>
    <mergeCell ref="B249:B254"/>
    <mergeCell ref="C249:C254"/>
    <mergeCell ref="D249:D254"/>
    <mergeCell ref="E249:E254"/>
    <mergeCell ref="F249:F254"/>
    <mergeCell ref="G249:G254"/>
    <mergeCell ref="H249:H254"/>
    <mergeCell ref="I249:I254"/>
    <mergeCell ref="J249:J254"/>
    <mergeCell ref="K249:K254"/>
    <mergeCell ref="L249:L254"/>
    <mergeCell ref="M249:M254"/>
    <mergeCell ref="N249:N254"/>
    <mergeCell ref="O249:O254"/>
    <mergeCell ref="P249:P254"/>
    <mergeCell ref="BN243:BN248"/>
    <mergeCell ref="BO243:BO248"/>
    <mergeCell ref="BP243:BP248"/>
    <mergeCell ref="BQ243:BQ248"/>
    <mergeCell ref="BR243:BR248"/>
    <mergeCell ref="BS243:BS248"/>
    <mergeCell ref="BT243:BT248"/>
    <mergeCell ref="BU243:BU248"/>
    <mergeCell ref="BV243:BV248"/>
    <mergeCell ref="BW243:BW248"/>
    <mergeCell ref="BX243:BX248"/>
    <mergeCell ref="BY243:BY248"/>
    <mergeCell ref="BZ243:BZ248"/>
    <mergeCell ref="CA243:CA248"/>
    <mergeCell ref="CB243:CB248"/>
    <mergeCell ref="CC243:CC248"/>
    <mergeCell ref="CD243:CD248"/>
    <mergeCell ref="CN237:CN242"/>
    <mergeCell ref="CO237:CO242"/>
    <mergeCell ref="CP237:CP242"/>
    <mergeCell ref="CQ237:CQ242"/>
    <mergeCell ref="CR237:CR242"/>
    <mergeCell ref="A243:A248"/>
    <mergeCell ref="B243:B248"/>
    <mergeCell ref="C243:C248"/>
    <mergeCell ref="D243:D248"/>
    <mergeCell ref="E243:E248"/>
    <mergeCell ref="F243:F248"/>
    <mergeCell ref="G243:G248"/>
    <mergeCell ref="H243:H248"/>
    <mergeCell ref="I243:I248"/>
    <mergeCell ref="J243:J248"/>
    <mergeCell ref="K243:K248"/>
    <mergeCell ref="L243:L248"/>
    <mergeCell ref="M243:M248"/>
    <mergeCell ref="N243:N248"/>
    <mergeCell ref="O243:O248"/>
    <mergeCell ref="P243:P248"/>
    <mergeCell ref="Q243:Q248"/>
    <mergeCell ref="BF243:BF248"/>
    <mergeCell ref="BG243:BG248"/>
    <mergeCell ref="BH243:BH248"/>
    <mergeCell ref="BI243:BI248"/>
    <mergeCell ref="BS237:BS242"/>
    <mergeCell ref="BT237:BT242"/>
    <mergeCell ref="BJ243:BJ248"/>
    <mergeCell ref="BK243:BK248"/>
    <mergeCell ref="BL243:BL248"/>
    <mergeCell ref="BM243:BM248"/>
    <mergeCell ref="BU237:BU242"/>
    <mergeCell ref="BV237:BV242"/>
    <mergeCell ref="BW237:BW242"/>
    <mergeCell ref="BX237:BX242"/>
    <mergeCell ref="BY237:BY242"/>
    <mergeCell ref="BZ237:BZ242"/>
    <mergeCell ref="CA237:CA242"/>
    <mergeCell ref="CB237:CB242"/>
    <mergeCell ref="CC237:CC242"/>
    <mergeCell ref="CD237:CD242"/>
    <mergeCell ref="CE237:CE242"/>
    <mergeCell ref="CF237:CF242"/>
    <mergeCell ref="CG237:CG242"/>
    <mergeCell ref="CH237:CH242"/>
    <mergeCell ref="CI237:CI242"/>
    <mergeCell ref="CL231:CL236"/>
    <mergeCell ref="CM231:CM236"/>
    <mergeCell ref="CC231:CC236"/>
    <mergeCell ref="CD231:CD236"/>
    <mergeCell ref="CE231:CE236"/>
    <mergeCell ref="CF231:CF236"/>
    <mergeCell ref="CG231:CG236"/>
    <mergeCell ref="CH231:CH236"/>
    <mergeCell ref="CI231:CI236"/>
    <mergeCell ref="CJ231:CJ236"/>
    <mergeCell ref="CK231:CK236"/>
    <mergeCell ref="CJ237:CJ242"/>
    <mergeCell ref="CK237:CK242"/>
    <mergeCell ref="CL237:CL242"/>
    <mergeCell ref="CM237:CM242"/>
    <mergeCell ref="CN231:CN236"/>
    <mergeCell ref="CO231:CO236"/>
    <mergeCell ref="CP231:CP236"/>
    <mergeCell ref="CQ231:CQ236"/>
    <mergeCell ref="CR231:CR236"/>
    <mergeCell ref="A237:A242"/>
    <mergeCell ref="B237:B242"/>
    <mergeCell ref="C237:C242"/>
    <mergeCell ref="D237:D242"/>
    <mergeCell ref="E237:E242"/>
    <mergeCell ref="F237:F242"/>
    <mergeCell ref="G237:G242"/>
    <mergeCell ref="H237:H242"/>
    <mergeCell ref="I237:I242"/>
    <mergeCell ref="J237:J242"/>
    <mergeCell ref="K237:K242"/>
    <mergeCell ref="L237:L242"/>
    <mergeCell ref="M237:M242"/>
    <mergeCell ref="N237:N242"/>
    <mergeCell ref="O237:O242"/>
    <mergeCell ref="P237:P242"/>
    <mergeCell ref="Q237:Q242"/>
    <mergeCell ref="BF237:BF242"/>
    <mergeCell ref="BL237:BL242"/>
    <mergeCell ref="BU231:BU236"/>
    <mergeCell ref="BV231:BV236"/>
    <mergeCell ref="BW231:BW236"/>
    <mergeCell ref="BX231:BX236"/>
    <mergeCell ref="BY231:BY236"/>
    <mergeCell ref="BZ231:BZ236"/>
    <mergeCell ref="CA231:CA236"/>
    <mergeCell ref="CB231:CB236"/>
    <mergeCell ref="CN225:CN230"/>
    <mergeCell ref="CO225:CO230"/>
    <mergeCell ref="CP225:CP230"/>
    <mergeCell ref="CQ225:CQ230"/>
    <mergeCell ref="CR225:CR230"/>
    <mergeCell ref="A231:A236"/>
    <mergeCell ref="B231:B236"/>
    <mergeCell ref="C231:C236"/>
    <mergeCell ref="D231:D236"/>
    <mergeCell ref="E231:E236"/>
    <mergeCell ref="F231:F236"/>
    <mergeCell ref="G231:G236"/>
    <mergeCell ref="H231:H236"/>
    <mergeCell ref="I231:I236"/>
    <mergeCell ref="J231:J236"/>
    <mergeCell ref="K231:K236"/>
    <mergeCell ref="L231:L236"/>
    <mergeCell ref="M231:M236"/>
    <mergeCell ref="N231:N236"/>
    <mergeCell ref="O231:O236"/>
    <mergeCell ref="P231:P236"/>
    <mergeCell ref="Q231:Q236"/>
    <mergeCell ref="BF231:BF236"/>
    <mergeCell ref="BL231:BL236"/>
    <mergeCell ref="BT231:BT236"/>
    <mergeCell ref="BW225:BW230"/>
    <mergeCell ref="BX225:BX230"/>
    <mergeCell ref="BY225:BY230"/>
    <mergeCell ref="BZ225:BZ230"/>
    <mergeCell ref="CA225:CA230"/>
    <mergeCell ref="CB225:CB230"/>
    <mergeCell ref="CC225:CC230"/>
    <mergeCell ref="CD225:CD230"/>
    <mergeCell ref="CE225:CE230"/>
    <mergeCell ref="CF225:CF230"/>
    <mergeCell ref="CG225:CG230"/>
    <mergeCell ref="CH225:CH230"/>
    <mergeCell ref="CI225:CI230"/>
    <mergeCell ref="CJ225:CJ230"/>
    <mergeCell ref="CK225:CK230"/>
    <mergeCell ref="CL225:CL230"/>
    <mergeCell ref="CM225:CM230"/>
    <mergeCell ref="CK117:CK122"/>
    <mergeCell ref="CJ117:CJ122"/>
    <mergeCell ref="BM117:BM122"/>
    <mergeCell ref="A225:A230"/>
    <mergeCell ref="B225:B230"/>
    <mergeCell ref="C225:C230"/>
    <mergeCell ref="D225:D230"/>
    <mergeCell ref="E225:E230"/>
    <mergeCell ref="F225:F230"/>
    <mergeCell ref="G225:G230"/>
    <mergeCell ref="H225:H230"/>
    <mergeCell ref="I225:I230"/>
    <mergeCell ref="J225:J230"/>
    <mergeCell ref="K225:K230"/>
    <mergeCell ref="L225:L230"/>
    <mergeCell ref="M225:M230"/>
    <mergeCell ref="N225:N230"/>
    <mergeCell ref="O225:O230"/>
    <mergeCell ref="P225:P230"/>
    <mergeCell ref="Q225:Q230"/>
    <mergeCell ref="BF225:BF230"/>
    <mergeCell ref="BL225:BL230"/>
    <mergeCell ref="BS225:BS230"/>
    <mergeCell ref="BT225:BT230"/>
    <mergeCell ref="BU225:BU230"/>
    <mergeCell ref="BV225:BV230"/>
    <mergeCell ref="P123:P128"/>
    <mergeCell ref="Q123:Q128"/>
    <mergeCell ref="P129:P134"/>
    <mergeCell ref="Q129:Q134"/>
    <mergeCell ref="P135:P140"/>
    <mergeCell ref="Q135:Q140"/>
    <mergeCell ref="P141:P146"/>
    <mergeCell ref="Q141:Q146"/>
    <mergeCell ref="P147:P152"/>
    <mergeCell ref="Q147:Q152"/>
    <mergeCell ref="P153:P158"/>
    <mergeCell ref="Q153:Q158"/>
    <mergeCell ref="P159:P164"/>
    <mergeCell ref="Q159:Q164"/>
    <mergeCell ref="P219:P224"/>
    <mergeCell ref="Q219:Q224"/>
    <mergeCell ref="P165:P170"/>
    <mergeCell ref="Q165:Q170"/>
    <mergeCell ref="P171:P176"/>
    <mergeCell ref="Q171:Q176"/>
    <mergeCell ref="P177:P182"/>
    <mergeCell ref="Q177:Q182"/>
    <mergeCell ref="P183:P188"/>
    <mergeCell ref="Q183:Q188"/>
    <mergeCell ref="P189:P194"/>
    <mergeCell ref="Q189:Q194"/>
    <mergeCell ref="P195:P200"/>
    <mergeCell ref="Q195:Q200"/>
    <mergeCell ref="P69:P74"/>
    <mergeCell ref="Q69:Q74"/>
    <mergeCell ref="P75:P80"/>
    <mergeCell ref="Q75:Q80"/>
    <mergeCell ref="P81:P86"/>
    <mergeCell ref="Q81:Q86"/>
    <mergeCell ref="P87:P92"/>
    <mergeCell ref="Q87:Q92"/>
    <mergeCell ref="P93:P98"/>
    <mergeCell ref="Q93:Q98"/>
    <mergeCell ref="P99:P104"/>
    <mergeCell ref="Q99:Q104"/>
    <mergeCell ref="P105:P110"/>
    <mergeCell ref="Q105:Q110"/>
    <mergeCell ref="P111:P116"/>
    <mergeCell ref="Q111:Q116"/>
    <mergeCell ref="P117:P122"/>
    <mergeCell ref="Q117:Q122"/>
    <mergeCell ref="P201:P206"/>
    <mergeCell ref="Q201:Q206"/>
    <mergeCell ref="P207:P212"/>
    <mergeCell ref="Q207:Q212"/>
    <mergeCell ref="P213:P218"/>
    <mergeCell ref="Q213:Q218"/>
    <mergeCell ref="M213:M218"/>
    <mergeCell ref="N213:N218"/>
    <mergeCell ref="O213:O218"/>
    <mergeCell ref="A219:A224"/>
    <mergeCell ref="E219:E224"/>
    <mergeCell ref="F219:F224"/>
    <mergeCell ref="G219:G224"/>
    <mergeCell ref="H219:H224"/>
    <mergeCell ref="I219:I224"/>
    <mergeCell ref="J219:J224"/>
    <mergeCell ref="K219:K224"/>
    <mergeCell ref="L219:L224"/>
    <mergeCell ref="M219:M224"/>
    <mergeCell ref="N219:N224"/>
    <mergeCell ref="O219:O224"/>
    <mergeCell ref="A213:A218"/>
    <mergeCell ref="E213:E218"/>
    <mergeCell ref="F213:F218"/>
    <mergeCell ref="G213:G218"/>
    <mergeCell ref="H213:H218"/>
    <mergeCell ref="I213:I218"/>
    <mergeCell ref="J213:J218"/>
    <mergeCell ref="K213:K218"/>
    <mergeCell ref="L213:L218"/>
    <mergeCell ref="B213:B218"/>
    <mergeCell ref="C213:C218"/>
    <mergeCell ref="D213:D218"/>
    <mergeCell ref="B219:B224"/>
    <mergeCell ref="C219:C224"/>
    <mergeCell ref="D219:D224"/>
    <mergeCell ref="M201:M206"/>
    <mergeCell ref="N201:N206"/>
    <mergeCell ref="O201:O206"/>
    <mergeCell ref="A207:A212"/>
    <mergeCell ref="E207:E212"/>
    <mergeCell ref="F207:F212"/>
    <mergeCell ref="G207:G212"/>
    <mergeCell ref="H207:H212"/>
    <mergeCell ref="I207:I212"/>
    <mergeCell ref="J207:J212"/>
    <mergeCell ref="K207:K212"/>
    <mergeCell ref="L207:L212"/>
    <mergeCell ref="M207:M212"/>
    <mergeCell ref="N207:N212"/>
    <mergeCell ref="O207:O212"/>
    <mergeCell ref="A201:A206"/>
    <mergeCell ref="E201:E206"/>
    <mergeCell ref="F201:F206"/>
    <mergeCell ref="G201:G206"/>
    <mergeCell ref="H201:H206"/>
    <mergeCell ref="I201:I206"/>
    <mergeCell ref="J201:J206"/>
    <mergeCell ref="K201:K206"/>
    <mergeCell ref="L201:L206"/>
    <mergeCell ref="B207:B212"/>
    <mergeCell ref="C207:C212"/>
    <mergeCell ref="D207:D212"/>
    <mergeCell ref="B201:B206"/>
    <mergeCell ref="C201:C206"/>
    <mergeCell ref="D201:D206"/>
    <mergeCell ref="M189:M194"/>
    <mergeCell ref="N189:N194"/>
    <mergeCell ref="O189:O194"/>
    <mergeCell ref="A195:A200"/>
    <mergeCell ref="E195:E200"/>
    <mergeCell ref="F195:F200"/>
    <mergeCell ref="G195:G200"/>
    <mergeCell ref="H195:H200"/>
    <mergeCell ref="I195:I200"/>
    <mergeCell ref="J195:J200"/>
    <mergeCell ref="K195:K200"/>
    <mergeCell ref="L195:L200"/>
    <mergeCell ref="M195:M200"/>
    <mergeCell ref="N195:N200"/>
    <mergeCell ref="O195:O200"/>
    <mergeCell ref="A189:A194"/>
    <mergeCell ref="E189:E194"/>
    <mergeCell ref="F189:F194"/>
    <mergeCell ref="G189:G194"/>
    <mergeCell ref="H189:H194"/>
    <mergeCell ref="I189:I194"/>
    <mergeCell ref="J189:J194"/>
    <mergeCell ref="K189:K194"/>
    <mergeCell ref="L189:L194"/>
    <mergeCell ref="B195:B200"/>
    <mergeCell ref="C195:C200"/>
    <mergeCell ref="D195:D200"/>
    <mergeCell ref="B189:B194"/>
    <mergeCell ref="C189:C194"/>
    <mergeCell ref="D189:D194"/>
    <mergeCell ref="M177:M182"/>
    <mergeCell ref="N177:N182"/>
    <mergeCell ref="O177:O182"/>
    <mergeCell ref="A183:A188"/>
    <mergeCell ref="E183:E188"/>
    <mergeCell ref="F183:F188"/>
    <mergeCell ref="G183:G188"/>
    <mergeCell ref="H183:H188"/>
    <mergeCell ref="I183:I188"/>
    <mergeCell ref="J183:J188"/>
    <mergeCell ref="K183:K188"/>
    <mergeCell ref="L183:L188"/>
    <mergeCell ref="M183:M188"/>
    <mergeCell ref="N183:N188"/>
    <mergeCell ref="O183:O188"/>
    <mergeCell ref="A177:A182"/>
    <mergeCell ref="E177:E182"/>
    <mergeCell ref="F177:F182"/>
    <mergeCell ref="G177:G182"/>
    <mergeCell ref="H177:H182"/>
    <mergeCell ref="I177:I182"/>
    <mergeCell ref="J177:J182"/>
    <mergeCell ref="K177:K182"/>
    <mergeCell ref="L177:L182"/>
    <mergeCell ref="B177:B182"/>
    <mergeCell ref="C177:C182"/>
    <mergeCell ref="D177:D182"/>
    <mergeCell ref="B183:B188"/>
    <mergeCell ref="C183:C188"/>
    <mergeCell ref="D183:D188"/>
    <mergeCell ref="M165:M170"/>
    <mergeCell ref="N165:N170"/>
    <mergeCell ref="O165:O170"/>
    <mergeCell ref="A171:A176"/>
    <mergeCell ref="E171:E176"/>
    <mergeCell ref="F171:F176"/>
    <mergeCell ref="G171:G176"/>
    <mergeCell ref="H171:H176"/>
    <mergeCell ref="I171:I176"/>
    <mergeCell ref="J171:J176"/>
    <mergeCell ref="K171:K176"/>
    <mergeCell ref="L171:L176"/>
    <mergeCell ref="M171:M176"/>
    <mergeCell ref="N171:N176"/>
    <mergeCell ref="O171:O176"/>
    <mergeCell ref="A165:A170"/>
    <mergeCell ref="E165:E170"/>
    <mergeCell ref="F165:F170"/>
    <mergeCell ref="G165:G170"/>
    <mergeCell ref="H165:H170"/>
    <mergeCell ref="I165:I170"/>
    <mergeCell ref="J165:J170"/>
    <mergeCell ref="K165:K170"/>
    <mergeCell ref="L165:L170"/>
    <mergeCell ref="D165:D170"/>
    <mergeCell ref="B171:B176"/>
    <mergeCell ref="C171:C176"/>
    <mergeCell ref="D171:D176"/>
    <mergeCell ref="B165:B170"/>
    <mergeCell ref="C165:C170"/>
    <mergeCell ref="M153:M158"/>
    <mergeCell ref="N153:N158"/>
    <mergeCell ref="O153:O158"/>
    <mergeCell ref="A159:A164"/>
    <mergeCell ref="E159:E164"/>
    <mergeCell ref="I159:I164"/>
    <mergeCell ref="J159:J164"/>
    <mergeCell ref="K159:K164"/>
    <mergeCell ref="L159:L164"/>
    <mergeCell ref="M159:M164"/>
    <mergeCell ref="N159:N164"/>
    <mergeCell ref="O159:O164"/>
    <mergeCell ref="A153:A158"/>
    <mergeCell ref="E153:E158"/>
    <mergeCell ref="F153:F158"/>
    <mergeCell ref="G153:G158"/>
    <mergeCell ref="H153:H158"/>
    <mergeCell ref="I153:I158"/>
    <mergeCell ref="J153:J158"/>
    <mergeCell ref="K153:K158"/>
    <mergeCell ref="L153:L158"/>
    <mergeCell ref="B153:B158"/>
    <mergeCell ref="C153:C158"/>
    <mergeCell ref="D153:D158"/>
    <mergeCell ref="B159:B164"/>
    <mergeCell ref="C159:C164"/>
    <mergeCell ref="D159:D164"/>
    <mergeCell ref="F159:F164"/>
    <mergeCell ref="G159:G164"/>
    <mergeCell ref="M141:M146"/>
    <mergeCell ref="N141:N146"/>
    <mergeCell ref="O141:O146"/>
    <mergeCell ref="A147:A152"/>
    <mergeCell ref="E147:E152"/>
    <mergeCell ref="F147:F152"/>
    <mergeCell ref="G147:G152"/>
    <mergeCell ref="H147:H152"/>
    <mergeCell ref="I147:I152"/>
    <mergeCell ref="J147:J152"/>
    <mergeCell ref="K147:K152"/>
    <mergeCell ref="L147:L152"/>
    <mergeCell ref="M147:M152"/>
    <mergeCell ref="N147:N152"/>
    <mergeCell ref="O147:O152"/>
    <mergeCell ref="A141:A146"/>
    <mergeCell ref="E141:E146"/>
    <mergeCell ref="F141:F146"/>
    <mergeCell ref="G141:G146"/>
    <mergeCell ref="H141:H146"/>
    <mergeCell ref="I141:I146"/>
    <mergeCell ref="J141:J146"/>
    <mergeCell ref="K141:K146"/>
    <mergeCell ref="L141:L146"/>
    <mergeCell ref="B141:B146"/>
    <mergeCell ref="C141:C146"/>
    <mergeCell ref="D141:D146"/>
    <mergeCell ref="B147:B152"/>
    <mergeCell ref="C147:C152"/>
    <mergeCell ref="D147:D152"/>
    <mergeCell ref="M129:M134"/>
    <mergeCell ref="N129:N134"/>
    <mergeCell ref="O129:O134"/>
    <mergeCell ref="A135:A140"/>
    <mergeCell ref="E135:E140"/>
    <mergeCell ref="F135:F140"/>
    <mergeCell ref="G135:G140"/>
    <mergeCell ref="H135:H140"/>
    <mergeCell ref="I135:I140"/>
    <mergeCell ref="J135:J140"/>
    <mergeCell ref="K135:K140"/>
    <mergeCell ref="L135:L140"/>
    <mergeCell ref="M135:M140"/>
    <mergeCell ref="N135:N140"/>
    <mergeCell ref="O135:O140"/>
    <mergeCell ref="A129:A134"/>
    <mergeCell ref="E129:E134"/>
    <mergeCell ref="F129:F134"/>
    <mergeCell ref="G129:G134"/>
    <mergeCell ref="H129:H134"/>
    <mergeCell ref="I129:I134"/>
    <mergeCell ref="J129:J134"/>
    <mergeCell ref="K129:K134"/>
    <mergeCell ref="L129:L134"/>
    <mergeCell ref="B129:B134"/>
    <mergeCell ref="C129:C134"/>
    <mergeCell ref="D129:D134"/>
    <mergeCell ref="B135:B140"/>
    <mergeCell ref="C135:C140"/>
    <mergeCell ref="D135:D140"/>
    <mergeCell ref="M117:M122"/>
    <mergeCell ref="N117:N122"/>
    <mergeCell ref="O117:O122"/>
    <mergeCell ref="A123:A128"/>
    <mergeCell ref="E123:E128"/>
    <mergeCell ref="F123:F128"/>
    <mergeCell ref="G123:G128"/>
    <mergeCell ref="H123:H128"/>
    <mergeCell ref="I123:I128"/>
    <mergeCell ref="J123:J128"/>
    <mergeCell ref="K123:K128"/>
    <mergeCell ref="L123:L128"/>
    <mergeCell ref="M123:M128"/>
    <mergeCell ref="N123:N128"/>
    <mergeCell ref="O123:O128"/>
    <mergeCell ref="A117:A122"/>
    <mergeCell ref="E117:E122"/>
    <mergeCell ref="F117:F122"/>
    <mergeCell ref="G117:G122"/>
    <mergeCell ref="H117:H122"/>
    <mergeCell ref="I117:I122"/>
    <mergeCell ref="J117:J122"/>
    <mergeCell ref="K117:K122"/>
    <mergeCell ref="L117:L122"/>
    <mergeCell ref="B117:B122"/>
    <mergeCell ref="C117:C122"/>
    <mergeCell ref="D117:D122"/>
    <mergeCell ref="B123:B128"/>
    <mergeCell ref="C123:C128"/>
    <mergeCell ref="D123:D128"/>
    <mergeCell ref="M105:M110"/>
    <mergeCell ref="N105:N110"/>
    <mergeCell ref="O105:O110"/>
    <mergeCell ref="A111:A116"/>
    <mergeCell ref="E111:E116"/>
    <mergeCell ref="F111:F116"/>
    <mergeCell ref="G111:G116"/>
    <mergeCell ref="H111:H116"/>
    <mergeCell ref="I111:I116"/>
    <mergeCell ref="J111:J116"/>
    <mergeCell ref="K111:K116"/>
    <mergeCell ref="L111:L116"/>
    <mergeCell ref="M111:M116"/>
    <mergeCell ref="N111:N116"/>
    <mergeCell ref="O111:O116"/>
    <mergeCell ref="A105:A110"/>
    <mergeCell ref="E105:E110"/>
    <mergeCell ref="F105:F110"/>
    <mergeCell ref="G105:G110"/>
    <mergeCell ref="H105:H110"/>
    <mergeCell ref="I105:I110"/>
    <mergeCell ref="J105:J110"/>
    <mergeCell ref="K105:K110"/>
    <mergeCell ref="L105:L110"/>
    <mergeCell ref="B105:B110"/>
    <mergeCell ref="C105:C110"/>
    <mergeCell ref="D105:D110"/>
    <mergeCell ref="B111:B116"/>
    <mergeCell ref="C111:C116"/>
    <mergeCell ref="D111:D116"/>
    <mergeCell ref="M93:M98"/>
    <mergeCell ref="N93:N98"/>
    <mergeCell ref="O93:O98"/>
    <mergeCell ref="A99:A104"/>
    <mergeCell ref="E99:E104"/>
    <mergeCell ref="F99:F104"/>
    <mergeCell ref="G99:G104"/>
    <mergeCell ref="H99:H104"/>
    <mergeCell ref="I99:I104"/>
    <mergeCell ref="J99:J104"/>
    <mergeCell ref="K99:K104"/>
    <mergeCell ref="L99:L104"/>
    <mergeCell ref="M99:M104"/>
    <mergeCell ref="N99:N104"/>
    <mergeCell ref="O99:O104"/>
    <mergeCell ref="A93:A98"/>
    <mergeCell ref="E93:E98"/>
    <mergeCell ref="F93:F98"/>
    <mergeCell ref="G93:G98"/>
    <mergeCell ref="H93:H98"/>
    <mergeCell ref="I93:I98"/>
    <mergeCell ref="J93:J98"/>
    <mergeCell ref="K93:K98"/>
    <mergeCell ref="L93:L98"/>
    <mergeCell ref="B93:B98"/>
    <mergeCell ref="C93:C98"/>
    <mergeCell ref="D93:D98"/>
    <mergeCell ref="B99:B104"/>
    <mergeCell ref="C99:C104"/>
    <mergeCell ref="D99:D104"/>
    <mergeCell ref="M81:M86"/>
    <mergeCell ref="N81:N86"/>
    <mergeCell ref="O81:O86"/>
    <mergeCell ref="A87:A92"/>
    <mergeCell ref="E87:E92"/>
    <mergeCell ref="F87:F92"/>
    <mergeCell ref="G87:G92"/>
    <mergeCell ref="H87:H92"/>
    <mergeCell ref="I87:I92"/>
    <mergeCell ref="J87:J92"/>
    <mergeCell ref="K87:K92"/>
    <mergeCell ref="L87:L92"/>
    <mergeCell ref="M87:M92"/>
    <mergeCell ref="N87:N92"/>
    <mergeCell ref="O87:O92"/>
    <mergeCell ref="A81:A86"/>
    <mergeCell ref="E81:E86"/>
    <mergeCell ref="F81:F86"/>
    <mergeCell ref="G81:G86"/>
    <mergeCell ref="H81:H86"/>
    <mergeCell ref="I81:I86"/>
    <mergeCell ref="J81:J86"/>
    <mergeCell ref="K81:K86"/>
    <mergeCell ref="L81:L86"/>
    <mergeCell ref="B81:B86"/>
    <mergeCell ref="C81:C86"/>
    <mergeCell ref="D81:D86"/>
    <mergeCell ref="B87:B92"/>
    <mergeCell ref="C87:C92"/>
    <mergeCell ref="D87:D92"/>
    <mergeCell ref="M69:M74"/>
    <mergeCell ref="N69:N74"/>
    <mergeCell ref="O69:O74"/>
    <mergeCell ref="A75:A80"/>
    <mergeCell ref="E75:E80"/>
    <mergeCell ref="F75:F80"/>
    <mergeCell ref="G75:G80"/>
    <mergeCell ref="H75:H80"/>
    <mergeCell ref="I75:I80"/>
    <mergeCell ref="J75:J80"/>
    <mergeCell ref="K75:K80"/>
    <mergeCell ref="L75:L80"/>
    <mergeCell ref="M75:M80"/>
    <mergeCell ref="N75:N80"/>
    <mergeCell ref="O75:O80"/>
    <mergeCell ref="A69:A74"/>
    <mergeCell ref="E69:E74"/>
    <mergeCell ref="F69:F74"/>
    <mergeCell ref="G69:G74"/>
    <mergeCell ref="H69:H74"/>
    <mergeCell ref="I69:I74"/>
    <mergeCell ref="J69:J74"/>
    <mergeCell ref="K69:K74"/>
    <mergeCell ref="L69:L74"/>
    <mergeCell ref="B75:B80"/>
    <mergeCell ref="C75:C80"/>
    <mergeCell ref="D75:D80"/>
    <mergeCell ref="B69:B74"/>
    <mergeCell ref="C69:C74"/>
    <mergeCell ref="D69:D74"/>
    <mergeCell ref="M57:M62"/>
    <mergeCell ref="N57:N62"/>
    <mergeCell ref="O57:O62"/>
    <mergeCell ref="A63:A68"/>
    <mergeCell ref="E63:E68"/>
    <mergeCell ref="F63:F68"/>
    <mergeCell ref="G63:G68"/>
    <mergeCell ref="H63:H68"/>
    <mergeCell ref="I63:I68"/>
    <mergeCell ref="J63:J68"/>
    <mergeCell ref="K63:K68"/>
    <mergeCell ref="L63:L68"/>
    <mergeCell ref="M63:M68"/>
    <mergeCell ref="N63:N68"/>
    <mergeCell ref="O63:O68"/>
    <mergeCell ref="A57:A62"/>
    <mergeCell ref="E57:E62"/>
    <mergeCell ref="F57:F62"/>
    <mergeCell ref="G57:G62"/>
    <mergeCell ref="H57:H62"/>
    <mergeCell ref="I57:I62"/>
    <mergeCell ref="J57:J62"/>
    <mergeCell ref="K57:K62"/>
    <mergeCell ref="L57:L62"/>
    <mergeCell ref="B57:B62"/>
    <mergeCell ref="C57:C62"/>
    <mergeCell ref="D57:D62"/>
    <mergeCell ref="B63:B68"/>
    <mergeCell ref="C63:C68"/>
    <mergeCell ref="D63:D68"/>
    <mergeCell ref="M45:M50"/>
    <mergeCell ref="N45:N50"/>
    <mergeCell ref="O45:O50"/>
    <mergeCell ref="A51:A56"/>
    <mergeCell ref="E51:E56"/>
    <mergeCell ref="F51:F56"/>
    <mergeCell ref="G51:G56"/>
    <mergeCell ref="H51:H56"/>
    <mergeCell ref="I51:I56"/>
    <mergeCell ref="J51:J56"/>
    <mergeCell ref="K51:K56"/>
    <mergeCell ref="L51:L56"/>
    <mergeCell ref="M51:M56"/>
    <mergeCell ref="N51:N56"/>
    <mergeCell ref="O51:O56"/>
    <mergeCell ref="A45:A50"/>
    <mergeCell ref="E45:E50"/>
    <mergeCell ref="F45:F50"/>
    <mergeCell ref="G45:G50"/>
    <mergeCell ref="H45:H50"/>
    <mergeCell ref="I45:I50"/>
    <mergeCell ref="J45:J50"/>
    <mergeCell ref="K45:K50"/>
    <mergeCell ref="L45:L50"/>
    <mergeCell ref="B51:B56"/>
    <mergeCell ref="C51:C56"/>
    <mergeCell ref="D51:D56"/>
    <mergeCell ref="B45:B50"/>
    <mergeCell ref="C45:C50"/>
    <mergeCell ref="D45:D50"/>
    <mergeCell ref="A1:G3"/>
    <mergeCell ref="AE6:BB6"/>
    <mergeCell ref="BS7:BS8"/>
    <mergeCell ref="BF6:BL6"/>
    <mergeCell ref="BM6:BS6"/>
    <mergeCell ref="T7:T8"/>
    <mergeCell ref="S7:S8"/>
    <mergeCell ref="BF7:BF8"/>
    <mergeCell ref="BG7:BG8"/>
    <mergeCell ref="BH7:BH8"/>
    <mergeCell ref="BI7:BI8"/>
    <mergeCell ref="BK7:BK8"/>
    <mergeCell ref="O9:O14"/>
    <mergeCell ref="P9:P14"/>
    <mergeCell ref="R6:AD6"/>
    <mergeCell ref="U7:AD7"/>
    <mergeCell ref="A39:A44"/>
    <mergeCell ref="E39:E44"/>
    <mergeCell ref="F39:F44"/>
    <mergeCell ref="G39:G44"/>
    <mergeCell ref="H39:H44"/>
    <mergeCell ref="I39:I44"/>
    <mergeCell ref="J39:J44"/>
    <mergeCell ref="K39:K44"/>
    <mergeCell ref="L39:L44"/>
    <mergeCell ref="M39:M44"/>
    <mergeCell ref="N39:N44"/>
    <mergeCell ref="O39:O44"/>
    <mergeCell ref="P15:P20"/>
    <mergeCell ref="P21:P26"/>
    <mergeCell ref="P27:P32"/>
    <mergeCell ref="P33:P38"/>
    <mergeCell ref="BL7:BL8"/>
    <mergeCell ref="A7:A8"/>
    <mergeCell ref="E7:E8"/>
    <mergeCell ref="F7:F8"/>
    <mergeCell ref="G7:G8"/>
    <mergeCell ref="H7:H8"/>
    <mergeCell ref="R7:R8"/>
    <mergeCell ref="A6:J6"/>
    <mergeCell ref="K6:Q6"/>
    <mergeCell ref="BC7:BC8"/>
    <mergeCell ref="BD7:BD8"/>
    <mergeCell ref="BE7:BE8"/>
    <mergeCell ref="BM7:BM8"/>
    <mergeCell ref="BN7:BN8"/>
    <mergeCell ref="BO7:BO8"/>
    <mergeCell ref="BT6:CQ6"/>
    <mergeCell ref="CR6:CR8"/>
    <mergeCell ref="A9:A14"/>
    <mergeCell ref="A15:A20"/>
    <mergeCell ref="E15:E20"/>
    <mergeCell ref="F15:F20"/>
    <mergeCell ref="G15:G20"/>
    <mergeCell ref="Q9:Q14"/>
    <mergeCell ref="J7:J8"/>
    <mergeCell ref="K7:K8"/>
    <mergeCell ref="L7:L8"/>
    <mergeCell ref="M7:M8"/>
    <mergeCell ref="N7:N8"/>
    <mergeCell ref="O7:O8"/>
    <mergeCell ref="Q7:Q8"/>
    <mergeCell ref="I7:I8"/>
    <mergeCell ref="I9:I14"/>
    <mergeCell ref="J9:J14"/>
    <mergeCell ref="K9:K14"/>
    <mergeCell ref="M9:M14"/>
    <mergeCell ref="O15:O20"/>
    <mergeCell ref="Q15:Q20"/>
    <mergeCell ref="H9:H14"/>
    <mergeCell ref="B9:B14"/>
    <mergeCell ref="C9:C14"/>
    <mergeCell ref="D9:D14"/>
    <mergeCell ref="N9:N14"/>
    <mergeCell ref="L9:L14"/>
    <mergeCell ref="E9:E14"/>
    <mergeCell ref="F9:F14"/>
    <mergeCell ref="G9:G14"/>
    <mergeCell ref="B7:B8"/>
    <mergeCell ref="C7:C8"/>
    <mergeCell ref="D7:D8"/>
    <mergeCell ref="A21:A26"/>
    <mergeCell ref="E21:E26"/>
    <mergeCell ref="F21:F26"/>
    <mergeCell ref="G21:G26"/>
    <mergeCell ref="H21:H26"/>
    <mergeCell ref="I21:I26"/>
    <mergeCell ref="J21:J26"/>
    <mergeCell ref="K21:K26"/>
    <mergeCell ref="L21:L26"/>
    <mergeCell ref="M21:M26"/>
    <mergeCell ref="N21:N26"/>
    <mergeCell ref="O21:O26"/>
    <mergeCell ref="Q21:Q26"/>
    <mergeCell ref="M15:M20"/>
    <mergeCell ref="N15:N20"/>
    <mergeCell ref="H15:H20"/>
    <mergeCell ref="I15:I20"/>
    <mergeCell ref="J15:J20"/>
    <mergeCell ref="K15:K20"/>
    <mergeCell ref="L15:L20"/>
    <mergeCell ref="B15:B20"/>
    <mergeCell ref="C15:C20"/>
    <mergeCell ref="D15:D20"/>
    <mergeCell ref="B21:B26"/>
    <mergeCell ref="C21:C26"/>
    <mergeCell ref="D21:D26"/>
    <mergeCell ref="A33:A38"/>
    <mergeCell ref="E33:E38"/>
    <mergeCell ref="F33:F38"/>
    <mergeCell ref="G33:G38"/>
    <mergeCell ref="H33:H38"/>
    <mergeCell ref="I33:I38"/>
    <mergeCell ref="J33:J38"/>
    <mergeCell ref="K33:K38"/>
    <mergeCell ref="L33:L38"/>
    <mergeCell ref="M33:M38"/>
    <mergeCell ref="N33:N38"/>
    <mergeCell ref="I27:I32"/>
    <mergeCell ref="J27:J32"/>
    <mergeCell ref="K27:K32"/>
    <mergeCell ref="L27:L32"/>
    <mergeCell ref="M27:M32"/>
    <mergeCell ref="A27:A32"/>
    <mergeCell ref="B27:B32"/>
    <mergeCell ref="C27:C32"/>
    <mergeCell ref="E27:E32"/>
    <mergeCell ref="F27:F32"/>
    <mergeCell ref="G27:G32"/>
    <mergeCell ref="H27:H32"/>
    <mergeCell ref="D27:D32"/>
    <mergeCell ref="B33:B38"/>
    <mergeCell ref="C33:C38"/>
    <mergeCell ref="D33:D38"/>
    <mergeCell ref="N27:N32"/>
    <mergeCell ref="BF213:BF218"/>
    <mergeCell ref="BF219:BF224"/>
    <mergeCell ref="BF117:BF122"/>
    <mergeCell ref="BF123:BF128"/>
    <mergeCell ref="BF129:BF134"/>
    <mergeCell ref="BF135:BF140"/>
    <mergeCell ref="BF141:BF146"/>
    <mergeCell ref="BF147:BF152"/>
    <mergeCell ref="BF153:BF158"/>
    <mergeCell ref="BF159:BF164"/>
    <mergeCell ref="BF165:BF170"/>
    <mergeCell ref="BF63:BF68"/>
    <mergeCell ref="BF69:BF74"/>
    <mergeCell ref="BF75:BF80"/>
    <mergeCell ref="BF81:BF86"/>
    <mergeCell ref="BF87:BF92"/>
    <mergeCell ref="BF93:BF98"/>
    <mergeCell ref="BF99:BF104"/>
    <mergeCell ref="BF105:BF110"/>
    <mergeCell ref="BF111:BF116"/>
    <mergeCell ref="BF171:BF176"/>
    <mergeCell ref="BF177:BF182"/>
    <mergeCell ref="BF183:BF188"/>
    <mergeCell ref="BF189:BF194"/>
    <mergeCell ref="BF195:BF200"/>
    <mergeCell ref="BF201:BF206"/>
    <mergeCell ref="BF207:BF212"/>
    <mergeCell ref="BI9:BI14"/>
    <mergeCell ref="BJ9:BJ14"/>
    <mergeCell ref="BK9:BK14"/>
    <mergeCell ref="BG15:BG20"/>
    <mergeCell ref="BH15:BH20"/>
    <mergeCell ref="BI15:BI20"/>
    <mergeCell ref="BJ15:BJ20"/>
    <mergeCell ref="BK15:BK20"/>
    <mergeCell ref="BH51:BH56"/>
    <mergeCell ref="BI51:BI56"/>
    <mergeCell ref="BJ51:BJ56"/>
    <mergeCell ref="BK51:BK56"/>
    <mergeCell ref="BG33:BG38"/>
    <mergeCell ref="BH45:BH50"/>
    <mergeCell ref="BI45:BI50"/>
    <mergeCell ref="BJ45:BJ50"/>
    <mergeCell ref="BK45:BK50"/>
    <mergeCell ref="BG69:BG74"/>
    <mergeCell ref="BH69:BH74"/>
    <mergeCell ref="BI69:BI74"/>
    <mergeCell ref="BJ69:BJ74"/>
    <mergeCell ref="BK69:BK74"/>
    <mergeCell ref="BG75:BG80"/>
    <mergeCell ref="BH75:BH80"/>
    <mergeCell ref="BI75:BI80"/>
    <mergeCell ref="BJ75:BJ80"/>
    <mergeCell ref="BK75:BK80"/>
    <mergeCell ref="BG57:BG62"/>
    <mergeCell ref="BH57:BH62"/>
    <mergeCell ref="BI57:BI62"/>
    <mergeCell ref="BJ57:BJ62"/>
    <mergeCell ref="BK57:BK62"/>
    <mergeCell ref="BG63:BG68"/>
    <mergeCell ref="BH63:BH68"/>
    <mergeCell ref="BI63:BI68"/>
    <mergeCell ref="BJ63:BJ68"/>
    <mergeCell ref="BK63:BK68"/>
    <mergeCell ref="BG93:BG98"/>
    <mergeCell ref="BH93:BH98"/>
    <mergeCell ref="BI93:BI98"/>
    <mergeCell ref="BJ93:BJ98"/>
    <mergeCell ref="BK93:BK98"/>
    <mergeCell ref="BG99:BG104"/>
    <mergeCell ref="BH99:BH104"/>
    <mergeCell ref="BI99:BI104"/>
    <mergeCell ref="BJ99:BJ104"/>
    <mergeCell ref="BK99:BK104"/>
    <mergeCell ref="BG81:BG86"/>
    <mergeCell ref="BH81:BH86"/>
    <mergeCell ref="BI81:BI86"/>
    <mergeCell ref="BJ81:BJ86"/>
    <mergeCell ref="BK81:BK86"/>
    <mergeCell ref="BG87:BG92"/>
    <mergeCell ref="BH87:BH92"/>
    <mergeCell ref="BI87:BI92"/>
    <mergeCell ref="BJ87:BJ92"/>
    <mergeCell ref="BK87:BK92"/>
    <mergeCell ref="BG117:BG122"/>
    <mergeCell ref="BH117:BH122"/>
    <mergeCell ref="BI117:BI122"/>
    <mergeCell ref="BJ117:BJ122"/>
    <mergeCell ref="BK117:BK122"/>
    <mergeCell ref="BG123:BG128"/>
    <mergeCell ref="BH123:BH128"/>
    <mergeCell ref="BI123:BI128"/>
    <mergeCell ref="BJ123:BJ128"/>
    <mergeCell ref="BK123:BK128"/>
    <mergeCell ref="BG105:BG110"/>
    <mergeCell ref="BH105:BH110"/>
    <mergeCell ref="BI105:BI110"/>
    <mergeCell ref="BJ105:BJ110"/>
    <mergeCell ref="BK105:BK110"/>
    <mergeCell ref="BG111:BG116"/>
    <mergeCell ref="BH111:BH116"/>
    <mergeCell ref="BI111:BI116"/>
    <mergeCell ref="BJ111:BJ116"/>
    <mergeCell ref="BK111:BK116"/>
    <mergeCell ref="BG141:BG146"/>
    <mergeCell ref="BH141:BH146"/>
    <mergeCell ref="BI141:BI146"/>
    <mergeCell ref="BJ141:BJ146"/>
    <mergeCell ref="BK141:BK146"/>
    <mergeCell ref="BG147:BG152"/>
    <mergeCell ref="BH147:BH152"/>
    <mergeCell ref="BI147:BI152"/>
    <mergeCell ref="BJ147:BJ152"/>
    <mergeCell ref="BK147:BK152"/>
    <mergeCell ref="BG129:BG134"/>
    <mergeCell ref="BH129:BH134"/>
    <mergeCell ref="BI129:BI134"/>
    <mergeCell ref="BJ129:BJ134"/>
    <mergeCell ref="BK129:BK134"/>
    <mergeCell ref="BG135:BG140"/>
    <mergeCell ref="BH135:BH140"/>
    <mergeCell ref="BI135:BI140"/>
    <mergeCell ref="BJ135:BJ140"/>
    <mergeCell ref="BK135:BK140"/>
    <mergeCell ref="BG165:BG170"/>
    <mergeCell ref="BH165:BH170"/>
    <mergeCell ref="BI165:BI170"/>
    <mergeCell ref="BJ165:BJ170"/>
    <mergeCell ref="BK165:BK170"/>
    <mergeCell ref="BG171:BG176"/>
    <mergeCell ref="BH171:BH176"/>
    <mergeCell ref="BI171:BI176"/>
    <mergeCell ref="BJ171:BJ176"/>
    <mergeCell ref="BK171:BK176"/>
    <mergeCell ref="BG153:BG158"/>
    <mergeCell ref="BH153:BH158"/>
    <mergeCell ref="BI153:BI158"/>
    <mergeCell ref="BJ153:BJ158"/>
    <mergeCell ref="BK153:BK158"/>
    <mergeCell ref="BG159:BG164"/>
    <mergeCell ref="BH159:BH164"/>
    <mergeCell ref="BI159:BI164"/>
    <mergeCell ref="BJ159:BJ164"/>
    <mergeCell ref="BK159:BK164"/>
    <mergeCell ref="BG189:BG194"/>
    <mergeCell ref="BH189:BH194"/>
    <mergeCell ref="BI189:BI194"/>
    <mergeCell ref="BJ189:BJ194"/>
    <mergeCell ref="BK189:BK194"/>
    <mergeCell ref="BG195:BG200"/>
    <mergeCell ref="BH195:BH200"/>
    <mergeCell ref="BI195:BI200"/>
    <mergeCell ref="BJ195:BJ200"/>
    <mergeCell ref="BK195:BK200"/>
    <mergeCell ref="BG177:BG182"/>
    <mergeCell ref="BH177:BH182"/>
    <mergeCell ref="BI177:BI182"/>
    <mergeCell ref="BJ177:BJ182"/>
    <mergeCell ref="BK177:BK182"/>
    <mergeCell ref="BG183:BG188"/>
    <mergeCell ref="BH183:BH188"/>
    <mergeCell ref="BI183:BI188"/>
    <mergeCell ref="BJ183:BJ188"/>
    <mergeCell ref="BK183:BK188"/>
    <mergeCell ref="BJ231:BJ236"/>
    <mergeCell ref="BK231:BK236"/>
    <mergeCell ref="BG213:BG218"/>
    <mergeCell ref="BH213:BH218"/>
    <mergeCell ref="BI213:BI218"/>
    <mergeCell ref="BJ213:BJ218"/>
    <mergeCell ref="BK213:BK218"/>
    <mergeCell ref="BG219:BG224"/>
    <mergeCell ref="BH219:BH224"/>
    <mergeCell ref="BI219:BI224"/>
    <mergeCell ref="BJ219:BJ224"/>
    <mergeCell ref="BK219:BK224"/>
    <mergeCell ref="BG201:BG206"/>
    <mergeCell ref="BH201:BH206"/>
    <mergeCell ref="BI201:BI206"/>
    <mergeCell ref="BJ201:BJ206"/>
    <mergeCell ref="BK201:BK206"/>
    <mergeCell ref="BG207:BG212"/>
    <mergeCell ref="BH207:BH212"/>
    <mergeCell ref="BI207:BI212"/>
    <mergeCell ref="BJ207:BJ212"/>
    <mergeCell ref="BK207:BK212"/>
    <mergeCell ref="BG237:BG242"/>
    <mergeCell ref="BH237:BH242"/>
    <mergeCell ref="BI237:BI242"/>
    <mergeCell ref="BJ237:BJ242"/>
    <mergeCell ref="BK237:BK242"/>
    <mergeCell ref="BL9:BL14"/>
    <mergeCell ref="BL15:BL20"/>
    <mergeCell ref="BL21:BL26"/>
    <mergeCell ref="BL27:BL32"/>
    <mergeCell ref="BL33:BL38"/>
    <mergeCell ref="BL39:BL44"/>
    <mergeCell ref="BL45:BL50"/>
    <mergeCell ref="BL51:BL56"/>
    <mergeCell ref="BL57:BL62"/>
    <mergeCell ref="BL63:BL68"/>
    <mergeCell ref="BL69:BL74"/>
    <mergeCell ref="BL75:BL80"/>
    <mergeCell ref="BL81:BL86"/>
    <mergeCell ref="BL87:BL92"/>
    <mergeCell ref="BL93:BL98"/>
    <mergeCell ref="BL99:BL104"/>
    <mergeCell ref="BL105:BL110"/>
    <mergeCell ref="BL111:BL116"/>
    <mergeCell ref="BL117:BL122"/>
    <mergeCell ref="BG225:BG230"/>
    <mergeCell ref="BH225:BH230"/>
    <mergeCell ref="BI225:BI230"/>
    <mergeCell ref="BJ225:BJ230"/>
    <mergeCell ref="BK225:BK230"/>
    <mergeCell ref="BG231:BG236"/>
    <mergeCell ref="BH231:BH236"/>
    <mergeCell ref="BI231:BI236"/>
    <mergeCell ref="BL177:BL182"/>
    <mergeCell ref="BL183:BL188"/>
    <mergeCell ref="BL189:BL194"/>
    <mergeCell ref="BL195:BL200"/>
    <mergeCell ref="BL201:BL206"/>
    <mergeCell ref="BL207:BL212"/>
    <mergeCell ref="BL213:BL218"/>
    <mergeCell ref="BL219:BL224"/>
    <mergeCell ref="BL123:BL128"/>
    <mergeCell ref="BL129:BL134"/>
    <mergeCell ref="BL135:BL140"/>
    <mergeCell ref="BL141:BL146"/>
    <mergeCell ref="BL147:BL152"/>
    <mergeCell ref="BL153:BL158"/>
    <mergeCell ref="BL159:BL164"/>
    <mergeCell ref="BL165:BL170"/>
    <mergeCell ref="BL171:BL176"/>
    <mergeCell ref="BT57:BT62"/>
    <mergeCell ref="BT27:BT32"/>
    <mergeCell ref="BU27:BU32"/>
    <mergeCell ref="BV27:BV32"/>
    <mergeCell ref="BW27:BW32"/>
    <mergeCell ref="BX27:BX32"/>
    <mergeCell ref="BY27:BY32"/>
    <mergeCell ref="BZ27:BZ32"/>
    <mergeCell ref="CA27:CA32"/>
    <mergeCell ref="CB27:CB32"/>
    <mergeCell ref="CC27:CC32"/>
    <mergeCell ref="BT39:BT44"/>
    <mergeCell ref="BU39:BU44"/>
    <mergeCell ref="BV39:BV44"/>
    <mergeCell ref="BW39:BW44"/>
    <mergeCell ref="BM207:BM212"/>
    <mergeCell ref="BM123:BM128"/>
    <mergeCell ref="BM195:BM200"/>
    <mergeCell ref="BM147:BM148"/>
    <mergeCell ref="BM129:BM134"/>
    <mergeCell ref="BM201:BM206"/>
    <mergeCell ref="CC33:CC38"/>
    <mergeCell ref="BZ39:BZ44"/>
    <mergeCell ref="CA39:CA44"/>
    <mergeCell ref="CB39:CB44"/>
    <mergeCell ref="CC39:CC44"/>
    <mergeCell ref="BZ57:BZ62"/>
    <mergeCell ref="CA57:CA62"/>
    <mergeCell ref="CB57:CB62"/>
    <mergeCell ref="CC57:CC62"/>
    <mergeCell ref="BZ81:BZ86"/>
    <mergeCell ref="CA81:CA86"/>
    <mergeCell ref="BS33:BS38"/>
    <mergeCell ref="BT33:BT38"/>
    <mergeCell ref="CH15:CH20"/>
    <mergeCell ref="CI15:CI20"/>
    <mergeCell ref="CJ15:CJ20"/>
    <mergeCell ref="CK15:CK20"/>
    <mergeCell ref="CL15:CL20"/>
    <mergeCell ref="CH21:CH26"/>
    <mergeCell ref="CI21:CI26"/>
    <mergeCell ref="BW33:BW38"/>
    <mergeCell ref="BX33:BX38"/>
    <mergeCell ref="BY33:BY38"/>
    <mergeCell ref="BZ33:BZ38"/>
    <mergeCell ref="CA33:CA38"/>
    <mergeCell ref="CB33:CB38"/>
    <mergeCell ref="CK9:CK14"/>
    <mergeCell ref="CL9:CL14"/>
    <mergeCell ref="BU9:BU14"/>
    <mergeCell ref="BV9:BV14"/>
    <mergeCell ref="BW9:BW14"/>
    <mergeCell ref="BX9:BX14"/>
    <mergeCell ref="BY9:BY14"/>
    <mergeCell ref="CD33:CD38"/>
    <mergeCell ref="CE33:CE38"/>
    <mergeCell ref="CF33:CF38"/>
    <mergeCell ref="CG33:CG38"/>
    <mergeCell ref="CH33:CH38"/>
    <mergeCell ref="BU33:BU38"/>
    <mergeCell ref="BV33:BV38"/>
    <mergeCell ref="BM36:BM38"/>
    <mergeCell ref="CM9:CM14"/>
    <mergeCell ref="CN9:CN14"/>
    <mergeCell ref="CO9:CO14"/>
    <mergeCell ref="CP9:CP14"/>
    <mergeCell ref="CQ9:CQ14"/>
    <mergeCell ref="CR9:CR14"/>
    <mergeCell ref="BT15:BT20"/>
    <mergeCell ref="BU15:BU20"/>
    <mergeCell ref="BV15:BV20"/>
    <mergeCell ref="BW15:BW20"/>
    <mergeCell ref="BX15:BX20"/>
    <mergeCell ref="BY15:BY20"/>
    <mergeCell ref="BZ15:BZ20"/>
    <mergeCell ref="CA15:CA20"/>
    <mergeCell ref="CB15:CB20"/>
    <mergeCell ref="CC15:CC20"/>
    <mergeCell ref="CD15:CD20"/>
    <mergeCell ref="CE15:CE20"/>
    <mergeCell ref="CD9:CD14"/>
    <mergeCell ref="CE9:CE14"/>
    <mergeCell ref="CF9:CF14"/>
    <mergeCell ref="CG9:CG14"/>
    <mergeCell ref="CH9:CH14"/>
    <mergeCell ref="CI9:CI14"/>
    <mergeCell ref="CJ9:CJ14"/>
    <mergeCell ref="BZ9:BZ14"/>
    <mergeCell ref="CA9:CA14"/>
    <mergeCell ref="CB9:CB14"/>
    <mergeCell ref="CC9:CC14"/>
    <mergeCell ref="BS9:BS14"/>
    <mergeCell ref="BT9:BT14"/>
    <mergeCell ref="CO15:CO20"/>
    <mergeCell ref="CP15:CP20"/>
    <mergeCell ref="CQ15:CQ20"/>
    <mergeCell ref="CR15:CR20"/>
    <mergeCell ref="BT21:BT26"/>
    <mergeCell ref="BU21:BU26"/>
    <mergeCell ref="BV21:BV26"/>
    <mergeCell ref="BW21:BW26"/>
    <mergeCell ref="BX21:BX26"/>
    <mergeCell ref="BY21:BY26"/>
    <mergeCell ref="BZ21:BZ26"/>
    <mergeCell ref="CA21:CA26"/>
    <mergeCell ref="CB21:CB26"/>
    <mergeCell ref="CC21:CC26"/>
    <mergeCell ref="CD21:CD26"/>
    <mergeCell ref="CE21:CE26"/>
    <mergeCell ref="CF21:CF26"/>
    <mergeCell ref="CG21:CG26"/>
    <mergeCell ref="CF15:CF20"/>
    <mergeCell ref="CG15:CG20"/>
    <mergeCell ref="CQ21:CQ26"/>
    <mergeCell ref="CR21:CR26"/>
    <mergeCell ref="CJ21:CJ26"/>
    <mergeCell ref="CK21:CK26"/>
    <mergeCell ref="CM15:CM20"/>
    <mergeCell ref="CN15:CN20"/>
    <mergeCell ref="CL21:CL26"/>
    <mergeCell ref="CM21:CM26"/>
    <mergeCell ref="CN21:CN26"/>
    <mergeCell ref="CO21:CO26"/>
    <mergeCell ref="CP21:CP26"/>
    <mergeCell ref="CN39:CN44"/>
    <mergeCell ref="CM33:CM38"/>
    <mergeCell ref="CN33:CN38"/>
    <mergeCell ref="CO33:CO38"/>
    <mergeCell ref="CP33:CP38"/>
    <mergeCell ref="CQ33:CQ38"/>
    <mergeCell ref="CR33:CR38"/>
    <mergeCell ref="CJ33:CJ38"/>
    <mergeCell ref="CK33:CK38"/>
    <mergeCell ref="CL33:CL38"/>
    <mergeCell ref="CJ27:CJ32"/>
    <mergeCell ref="CK27:CK32"/>
    <mergeCell ref="CN27:CN32"/>
    <mergeCell ref="CO27:CO32"/>
    <mergeCell ref="CP27:CP32"/>
    <mergeCell ref="CQ27:CQ32"/>
    <mergeCell ref="CR27:CR32"/>
    <mergeCell ref="CO39:CO44"/>
    <mergeCell ref="CP39:CP44"/>
    <mergeCell ref="CQ39:CQ44"/>
    <mergeCell ref="CR39:CR44"/>
    <mergeCell ref="CI45:CI50"/>
    <mergeCell ref="CJ45:CJ50"/>
    <mergeCell ref="CL27:CL32"/>
    <mergeCell ref="CM27:CM32"/>
    <mergeCell ref="CD27:CD32"/>
    <mergeCell ref="CE27:CE32"/>
    <mergeCell ref="CF27:CF32"/>
    <mergeCell ref="CG27:CG32"/>
    <mergeCell ref="CH27:CH32"/>
    <mergeCell ref="CI27:CI32"/>
    <mergeCell ref="CK45:CK50"/>
    <mergeCell ref="CL45:CL50"/>
    <mergeCell ref="CM45:CM50"/>
    <mergeCell ref="CI33:CI38"/>
    <mergeCell ref="CI39:CI44"/>
    <mergeCell ref="CJ39:CJ44"/>
    <mergeCell ref="CK39:CK44"/>
    <mergeCell ref="CL39:CL44"/>
    <mergeCell ref="CM39:CM44"/>
    <mergeCell ref="BU45:BU50"/>
    <mergeCell ref="BV45:BV50"/>
    <mergeCell ref="BW45:BW50"/>
    <mergeCell ref="BX45:BX50"/>
    <mergeCell ref="BY45:BY50"/>
    <mergeCell ref="BZ45:BZ50"/>
    <mergeCell ref="CA45:CA50"/>
    <mergeCell ref="CB45:CB50"/>
    <mergeCell ref="CC45:CC50"/>
    <mergeCell ref="CD45:CD50"/>
    <mergeCell ref="CE45:CE50"/>
    <mergeCell ref="CF45:CF50"/>
    <mergeCell ref="CG45:CG50"/>
    <mergeCell ref="CF39:CF44"/>
    <mergeCell ref="CG39:CG44"/>
    <mergeCell ref="CH39:CH44"/>
    <mergeCell ref="BX39:BX44"/>
    <mergeCell ref="BY39:BY44"/>
    <mergeCell ref="CD39:CD44"/>
    <mergeCell ref="CE39:CE44"/>
    <mergeCell ref="CJ51:CJ56"/>
    <mergeCell ref="CK51:CK56"/>
    <mergeCell ref="CL51:CL56"/>
    <mergeCell ref="CM51:CM56"/>
    <mergeCell ref="CN51:CN56"/>
    <mergeCell ref="CO51:CO56"/>
    <mergeCell ref="CP51:CP56"/>
    <mergeCell ref="CQ51:CQ56"/>
    <mergeCell ref="CR51:CR56"/>
    <mergeCell ref="CQ45:CQ50"/>
    <mergeCell ref="CR45:CR50"/>
    <mergeCell ref="BT51:BT56"/>
    <mergeCell ref="BU51:BU56"/>
    <mergeCell ref="BV51:BV56"/>
    <mergeCell ref="BW51:BW56"/>
    <mergeCell ref="BX51:BX56"/>
    <mergeCell ref="BY51:BY56"/>
    <mergeCell ref="BZ51:BZ56"/>
    <mergeCell ref="CA51:CA56"/>
    <mergeCell ref="CB51:CB56"/>
    <mergeCell ref="CC51:CC56"/>
    <mergeCell ref="CD51:CD56"/>
    <mergeCell ref="CE51:CE56"/>
    <mergeCell ref="CF51:CF56"/>
    <mergeCell ref="CG51:CG56"/>
    <mergeCell ref="CH51:CH56"/>
    <mergeCell ref="CI51:CI56"/>
    <mergeCell ref="CH45:CH50"/>
    <mergeCell ref="CN45:CN50"/>
    <mergeCell ref="CO45:CO50"/>
    <mergeCell ref="CP45:CP50"/>
    <mergeCell ref="BT45:BT50"/>
    <mergeCell ref="CM57:CM62"/>
    <mergeCell ref="CN57:CN62"/>
    <mergeCell ref="CO57:CO62"/>
    <mergeCell ref="CP57:CP62"/>
    <mergeCell ref="CQ57:CQ62"/>
    <mergeCell ref="CR57:CR62"/>
    <mergeCell ref="BT63:BT68"/>
    <mergeCell ref="BU63:BU68"/>
    <mergeCell ref="BV63:BV68"/>
    <mergeCell ref="BW63:BW68"/>
    <mergeCell ref="BX63:BX68"/>
    <mergeCell ref="BY63:BY68"/>
    <mergeCell ref="BZ63:BZ68"/>
    <mergeCell ref="CA63:CA68"/>
    <mergeCell ref="CB63:CB68"/>
    <mergeCell ref="CC63:CC68"/>
    <mergeCell ref="CD63:CD68"/>
    <mergeCell ref="CE63:CE68"/>
    <mergeCell ref="CD57:CD62"/>
    <mergeCell ref="CE57:CE62"/>
    <mergeCell ref="CF57:CF62"/>
    <mergeCell ref="CG57:CG62"/>
    <mergeCell ref="CH57:CH62"/>
    <mergeCell ref="CI57:CI62"/>
    <mergeCell ref="CJ57:CJ62"/>
    <mergeCell ref="CK57:CK62"/>
    <mergeCell ref="CL57:CL62"/>
    <mergeCell ref="BU57:BU62"/>
    <mergeCell ref="BV57:BV62"/>
    <mergeCell ref="BW57:BW62"/>
    <mergeCell ref="BX57:BX62"/>
    <mergeCell ref="BY57:BY62"/>
    <mergeCell ref="CO63:CO68"/>
    <mergeCell ref="CP63:CP68"/>
    <mergeCell ref="CQ63:CQ68"/>
    <mergeCell ref="CR63:CR68"/>
    <mergeCell ref="BT69:BT74"/>
    <mergeCell ref="BU69:BU74"/>
    <mergeCell ref="BV69:BV74"/>
    <mergeCell ref="BW69:BW74"/>
    <mergeCell ref="BX69:BX74"/>
    <mergeCell ref="BY69:BY74"/>
    <mergeCell ref="BZ69:BZ74"/>
    <mergeCell ref="CA69:CA74"/>
    <mergeCell ref="CB69:CB74"/>
    <mergeCell ref="CC69:CC74"/>
    <mergeCell ref="CD69:CD74"/>
    <mergeCell ref="CE69:CE74"/>
    <mergeCell ref="CF69:CF74"/>
    <mergeCell ref="CG69:CG74"/>
    <mergeCell ref="CF63:CF68"/>
    <mergeCell ref="CG63:CG68"/>
    <mergeCell ref="CH63:CH68"/>
    <mergeCell ref="CI63:CI68"/>
    <mergeCell ref="CJ63:CJ68"/>
    <mergeCell ref="CK63:CK68"/>
    <mergeCell ref="CL63:CL68"/>
    <mergeCell ref="CM63:CM68"/>
    <mergeCell ref="CN63:CN68"/>
    <mergeCell ref="CO75:CO80"/>
    <mergeCell ref="CP75:CP80"/>
    <mergeCell ref="CQ75:CQ80"/>
    <mergeCell ref="CR75:CR80"/>
    <mergeCell ref="CQ69:CQ74"/>
    <mergeCell ref="CR69:CR74"/>
    <mergeCell ref="BT75:BT80"/>
    <mergeCell ref="BU75:BU80"/>
    <mergeCell ref="BV75:BV80"/>
    <mergeCell ref="BW75:BW80"/>
    <mergeCell ref="BX75:BX80"/>
    <mergeCell ref="BY75:BY80"/>
    <mergeCell ref="BZ75:BZ80"/>
    <mergeCell ref="CA75:CA80"/>
    <mergeCell ref="CB75:CB80"/>
    <mergeCell ref="CC75:CC80"/>
    <mergeCell ref="CD75:CD80"/>
    <mergeCell ref="CE75:CE80"/>
    <mergeCell ref="CF75:CF80"/>
    <mergeCell ref="CG75:CG80"/>
    <mergeCell ref="CH75:CH80"/>
    <mergeCell ref="CI75:CI80"/>
    <mergeCell ref="CH69:CH74"/>
    <mergeCell ref="CI69:CI74"/>
    <mergeCell ref="CJ69:CJ74"/>
    <mergeCell ref="CK69:CK74"/>
    <mergeCell ref="CL69:CL74"/>
    <mergeCell ref="CM69:CM74"/>
    <mergeCell ref="CN69:CN74"/>
    <mergeCell ref="CO69:CO74"/>
    <mergeCell ref="CP69:CP74"/>
    <mergeCell ref="CD81:CD86"/>
    <mergeCell ref="CE81:CE86"/>
    <mergeCell ref="CF81:CF86"/>
    <mergeCell ref="BN81:BN86"/>
    <mergeCell ref="BO81:BO86"/>
    <mergeCell ref="BP81:BP86"/>
    <mergeCell ref="BS81:BS86"/>
    <mergeCell ref="BT81:BT86"/>
    <mergeCell ref="BU81:BU86"/>
    <mergeCell ref="BV81:BV86"/>
    <mergeCell ref="BW81:BW86"/>
    <mergeCell ref="BQ81:BQ86"/>
    <mergeCell ref="BR81:BR86"/>
    <mergeCell ref="CM93:CM98"/>
    <mergeCell ref="CN93:CN98"/>
    <mergeCell ref="CJ75:CJ80"/>
    <mergeCell ref="CK75:CK80"/>
    <mergeCell ref="CL75:CL80"/>
    <mergeCell ref="CM75:CM80"/>
    <mergeCell ref="CN75:CN80"/>
    <mergeCell ref="BP75:BP80"/>
    <mergeCell ref="BO75:BO80"/>
    <mergeCell ref="BN75:BN80"/>
    <mergeCell ref="CO93:CO98"/>
    <mergeCell ref="CP81:CP86"/>
    <mergeCell ref="CQ81:CQ86"/>
    <mergeCell ref="CR81:CR86"/>
    <mergeCell ref="BT87:BT92"/>
    <mergeCell ref="BU87:BU92"/>
    <mergeCell ref="BV87:BV92"/>
    <mergeCell ref="BW87:BW92"/>
    <mergeCell ref="BX87:BX92"/>
    <mergeCell ref="BY87:BY92"/>
    <mergeCell ref="BZ87:BZ92"/>
    <mergeCell ref="CA87:CA92"/>
    <mergeCell ref="CB87:CB92"/>
    <mergeCell ref="CC87:CC92"/>
    <mergeCell ref="CD87:CD92"/>
    <mergeCell ref="CE87:CE92"/>
    <mergeCell ref="CF87:CF92"/>
    <mergeCell ref="CG87:CG92"/>
    <mergeCell ref="CH87:CH92"/>
    <mergeCell ref="CG81:CG86"/>
    <mergeCell ref="CH81:CH86"/>
    <mergeCell ref="CI81:CI86"/>
    <mergeCell ref="CJ81:CJ86"/>
    <mergeCell ref="CK81:CK86"/>
    <mergeCell ref="CL81:CL86"/>
    <mergeCell ref="CM81:CM86"/>
    <mergeCell ref="CN81:CN86"/>
    <mergeCell ref="CO81:CO86"/>
    <mergeCell ref="BX81:BX86"/>
    <mergeCell ref="BY81:BY86"/>
    <mergeCell ref="CB81:CB86"/>
    <mergeCell ref="CC81:CC86"/>
    <mergeCell ref="CJ99:CJ104"/>
    <mergeCell ref="CK99:CK104"/>
    <mergeCell ref="CL99:CL104"/>
    <mergeCell ref="CR87:CR92"/>
    <mergeCell ref="BT93:BT98"/>
    <mergeCell ref="BU93:BU98"/>
    <mergeCell ref="BV93:BV98"/>
    <mergeCell ref="BW93:BW98"/>
    <mergeCell ref="BX93:BX98"/>
    <mergeCell ref="BY93:BY98"/>
    <mergeCell ref="BZ93:BZ98"/>
    <mergeCell ref="CA93:CA98"/>
    <mergeCell ref="CB93:CB98"/>
    <mergeCell ref="CC93:CC98"/>
    <mergeCell ref="CD93:CD98"/>
    <mergeCell ref="CE93:CE98"/>
    <mergeCell ref="CF93:CF98"/>
    <mergeCell ref="CG93:CG98"/>
    <mergeCell ref="CH93:CH98"/>
    <mergeCell ref="CI93:CI98"/>
    <mergeCell ref="CJ93:CJ98"/>
    <mergeCell ref="CI87:CI92"/>
    <mergeCell ref="CJ87:CJ92"/>
    <mergeCell ref="CK87:CK92"/>
    <mergeCell ref="CL87:CL92"/>
    <mergeCell ref="CM87:CM92"/>
    <mergeCell ref="CN87:CN92"/>
    <mergeCell ref="CO87:CO92"/>
    <mergeCell ref="CP87:CP92"/>
    <mergeCell ref="CQ87:CQ92"/>
    <mergeCell ref="CK93:CK98"/>
    <mergeCell ref="CL93:CL98"/>
    <mergeCell ref="BY105:BY110"/>
    <mergeCell ref="BZ105:BZ110"/>
    <mergeCell ref="CA105:CA110"/>
    <mergeCell ref="CB105:CB110"/>
    <mergeCell ref="CC105:CC110"/>
    <mergeCell ref="CD105:CD110"/>
    <mergeCell ref="CE105:CE110"/>
    <mergeCell ref="CD99:CD104"/>
    <mergeCell ref="CE99:CE104"/>
    <mergeCell ref="CF99:CF104"/>
    <mergeCell ref="CG99:CG104"/>
    <mergeCell ref="CH99:CH104"/>
    <mergeCell ref="CP93:CP98"/>
    <mergeCell ref="CQ93:CQ98"/>
    <mergeCell ref="CR93:CR98"/>
    <mergeCell ref="BT99:BT104"/>
    <mergeCell ref="BU99:BU104"/>
    <mergeCell ref="BV99:BV104"/>
    <mergeCell ref="BW99:BW104"/>
    <mergeCell ref="BX99:BX104"/>
    <mergeCell ref="BY99:BY104"/>
    <mergeCell ref="BZ99:BZ104"/>
    <mergeCell ref="CA99:CA104"/>
    <mergeCell ref="CB99:CB104"/>
    <mergeCell ref="CC99:CC104"/>
    <mergeCell ref="CM99:CM104"/>
    <mergeCell ref="CN99:CN104"/>
    <mergeCell ref="CO99:CO104"/>
    <mergeCell ref="CP99:CP104"/>
    <mergeCell ref="CQ99:CQ104"/>
    <mergeCell ref="CR99:CR104"/>
    <mergeCell ref="CI99:CI104"/>
    <mergeCell ref="CO105:CO110"/>
    <mergeCell ref="CP105:CP110"/>
    <mergeCell ref="CQ105:CQ110"/>
    <mergeCell ref="CR105:CR110"/>
    <mergeCell ref="BT111:BT116"/>
    <mergeCell ref="BU111:BU116"/>
    <mergeCell ref="BV111:BV116"/>
    <mergeCell ref="BW111:BW116"/>
    <mergeCell ref="BX111:BX116"/>
    <mergeCell ref="BY111:BY116"/>
    <mergeCell ref="BZ111:BZ116"/>
    <mergeCell ref="CA111:CA116"/>
    <mergeCell ref="CB111:CB116"/>
    <mergeCell ref="CC111:CC116"/>
    <mergeCell ref="CD111:CD116"/>
    <mergeCell ref="CE111:CE116"/>
    <mergeCell ref="CF111:CF116"/>
    <mergeCell ref="CG111:CG116"/>
    <mergeCell ref="CF105:CF110"/>
    <mergeCell ref="CG105:CG110"/>
    <mergeCell ref="CH105:CH110"/>
    <mergeCell ref="CI105:CI110"/>
    <mergeCell ref="CJ105:CJ110"/>
    <mergeCell ref="CK105:CK110"/>
    <mergeCell ref="CL105:CL110"/>
    <mergeCell ref="CM105:CM110"/>
    <mergeCell ref="CN105:CN110"/>
    <mergeCell ref="BT105:BT110"/>
    <mergeCell ref="BU105:BU110"/>
    <mergeCell ref="BV105:BV110"/>
    <mergeCell ref="BW105:BW110"/>
    <mergeCell ref="BX105:BX110"/>
    <mergeCell ref="CO117:CO122"/>
    <mergeCell ref="CP117:CP122"/>
    <mergeCell ref="CQ117:CQ122"/>
    <mergeCell ref="CR117:CR122"/>
    <mergeCell ref="CQ111:CQ116"/>
    <mergeCell ref="CR111:CR116"/>
    <mergeCell ref="BT117:BT122"/>
    <mergeCell ref="BU117:BU122"/>
    <mergeCell ref="BV117:BV122"/>
    <mergeCell ref="BW117:BW122"/>
    <mergeCell ref="BX117:BX122"/>
    <mergeCell ref="BY117:BY122"/>
    <mergeCell ref="BZ117:BZ122"/>
    <mergeCell ref="CA117:CA122"/>
    <mergeCell ref="CB117:CB122"/>
    <mergeCell ref="CC117:CC122"/>
    <mergeCell ref="CD117:CD122"/>
    <mergeCell ref="CE117:CE122"/>
    <mergeCell ref="CF117:CF122"/>
    <mergeCell ref="CG117:CG122"/>
    <mergeCell ref="CH117:CH122"/>
    <mergeCell ref="CI117:CI122"/>
    <mergeCell ref="CH111:CH116"/>
    <mergeCell ref="CI111:CI116"/>
    <mergeCell ref="CJ111:CJ116"/>
    <mergeCell ref="CK111:CK116"/>
    <mergeCell ref="CL111:CL116"/>
    <mergeCell ref="CM111:CM116"/>
    <mergeCell ref="CN111:CN116"/>
    <mergeCell ref="CO111:CO116"/>
    <mergeCell ref="CP111:CP116"/>
    <mergeCell ref="CB123:CB128"/>
    <mergeCell ref="CC123:CC128"/>
    <mergeCell ref="CD123:CD128"/>
    <mergeCell ref="CE123:CE128"/>
    <mergeCell ref="CF123:CF128"/>
    <mergeCell ref="BN123:BN128"/>
    <mergeCell ref="BO123:BO128"/>
    <mergeCell ref="BP123:BP128"/>
    <mergeCell ref="BS123:BS128"/>
    <mergeCell ref="BT123:BT128"/>
    <mergeCell ref="BU123:BU128"/>
    <mergeCell ref="BV123:BV128"/>
    <mergeCell ref="BW123:BW128"/>
    <mergeCell ref="CM135:CM140"/>
    <mergeCell ref="CN135:CN140"/>
    <mergeCell ref="CL117:CL122"/>
    <mergeCell ref="CM117:CM122"/>
    <mergeCell ref="CN117:CN122"/>
    <mergeCell ref="BS117:BS122"/>
    <mergeCell ref="BP117:BP122"/>
    <mergeCell ref="BO117:BO122"/>
    <mergeCell ref="BN117:BN122"/>
    <mergeCell ref="CO135:CO140"/>
    <mergeCell ref="CP123:CP128"/>
    <mergeCell ref="CQ123:CQ128"/>
    <mergeCell ref="CR123:CR128"/>
    <mergeCell ref="BT129:BT134"/>
    <mergeCell ref="BU129:BU134"/>
    <mergeCell ref="BV129:BV134"/>
    <mergeCell ref="BW129:BW134"/>
    <mergeCell ref="BX129:BX134"/>
    <mergeCell ref="BY129:BY134"/>
    <mergeCell ref="BZ129:BZ134"/>
    <mergeCell ref="CA129:CA134"/>
    <mergeCell ref="CB129:CB134"/>
    <mergeCell ref="CC129:CC134"/>
    <mergeCell ref="CD129:CD134"/>
    <mergeCell ref="CE129:CE134"/>
    <mergeCell ref="CF129:CF134"/>
    <mergeCell ref="CG129:CG134"/>
    <mergeCell ref="CH129:CH134"/>
    <mergeCell ref="CG123:CG128"/>
    <mergeCell ref="CH123:CH128"/>
    <mergeCell ref="CI123:CI128"/>
    <mergeCell ref="CJ123:CJ128"/>
    <mergeCell ref="CK123:CK128"/>
    <mergeCell ref="CL123:CL128"/>
    <mergeCell ref="CM123:CM128"/>
    <mergeCell ref="CN123:CN128"/>
    <mergeCell ref="CO123:CO128"/>
    <mergeCell ref="BX123:BX128"/>
    <mergeCell ref="BY123:BY128"/>
    <mergeCell ref="BZ123:BZ128"/>
    <mergeCell ref="CA123:CA128"/>
    <mergeCell ref="CJ141:CJ146"/>
    <mergeCell ref="CK141:CK146"/>
    <mergeCell ref="CL141:CL146"/>
    <mergeCell ref="CR129:CR134"/>
    <mergeCell ref="BT135:BT140"/>
    <mergeCell ref="BU135:BU140"/>
    <mergeCell ref="BV135:BV140"/>
    <mergeCell ref="BW135:BW140"/>
    <mergeCell ref="BX135:BX140"/>
    <mergeCell ref="BY135:BY140"/>
    <mergeCell ref="BZ135:BZ140"/>
    <mergeCell ref="CA135:CA140"/>
    <mergeCell ref="CB135:CB140"/>
    <mergeCell ref="CC135:CC140"/>
    <mergeCell ref="CD135:CD140"/>
    <mergeCell ref="CE135:CE140"/>
    <mergeCell ref="CF135:CF140"/>
    <mergeCell ref="CG135:CG140"/>
    <mergeCell ref="CH135:CH140"/>
    <mergeCell ref="CI135:CI140"/>
    <mergeCell ref="CJ135:CJ140"/>
    <mergeCell ref="CI129:CI134"/>
    <mergeCell ref="CJ129:CJ134"/>
    <mergeCell ref="CK129:CK134"/>
    <mergeCell ref="CL129:CL134"/>
    <mergeCell ref="CM129:CM134"/>
    <mergeCell ref="CN129:CN134"/>
    <mergeCell ref="CO129:CO134"/>
    <mergeCell ref="CP129:CP134"/>
    <mergeCell ref="CQ129:CQ134"/>
    <mergeCell ref="CK135:CK140"/>
    <mergeCell ref="CL135:CL140"/>
    <mergeCell ref="BY147:BY152"/>
    <mergeCell ref="BZ147:BZ152"/>
    <mergeCell ref="CA147:CA152"/>
    <mergeCell ref="CB147:CB152"/>
    <mergeCell ref="CC147:CC152"/>
    <mergeCell ref="CD147:CD152"/>
    <mergeCell ref="CE147:CE152"/>
    <mergeCell ref="CD141:CD146"/>
    <mergeCell ref="CE141:CE146"/>
    <mergeCell ref="CF141:CF146"/>
    <mergeCell ref="CG141:CG146"/>
    <mergeCell ref="CH141:CH146"/>
    <mergeCell ref="CP135:CP140"/>
    <mergeCell ref="CQ135:CQ140"/>
    <mergeCell ref="CR135:CR140"/>
    <mergeCell ref="BT141:BT146"/>
    <mergeCell ref="BU141:BU146"/>
    <mergeCell ref="BV141:BV146"/>
    <mergeCell ref="BW141:BW146"/>
    <mergeCell ref="BX141:BX146"/>
    <mergeCell ref="BY141:BY146"/>
    <mergeCell ref="BZ141:BZ146"/>
    <mergeCell ref="CA141:CA146"/>
    <mergeCell ref="CB141:CB146"/>
    <mergeCell ref="CC141:CC146"/>
    <mergeCell ref="CM141:CM146"/>
    <mergeCell ref="CN141:CN146"/>
    <mergeCell ref="CO141:CO146"/>
    <mergeCell ref="CP141:CP146"/>
    <mergeCell ref="CQ141:CQ146"/>
    <mergeCell ref="CR141:CR146"/>
    <mergeCell ref="CI141:CI146"/>
    <mergeCell ref="CO147:CO152"/>
    <mergeCell ref="CP147:CP152"/>
    <mergeCell ref="CQ147:CQ152"/>
    <mergeCell ref="CR147:CR152"/>
    <mergeCell ref="BT153:BT158"/>
    <mergeCell ref="BU153:BU158"/>
    <mergeCell ref="BV153:BV158"/>
    <mergeCell ref="BW153:BW158"/>
    <mergeCell ref="BX153:BX158"/>
    <mergeCell ref="BY153:BY158"/>
    <mergeCell ref="BZ153:BZ158"/>
    <mergeCell ref="CA153:CA158"/>
    <mergeCell ref="CB153:CB158"/>
    <mergeCell ref="CC153:CC158"/>
    <mergeCell ref="CD153:CD158"/>
    <mergeCell ref="CE153:CE158"/>
    <mergeCell ref="CF153:CF158"/>
    <mergeCell ref="CG153:CG158"/>
    <mergeCell ref="CF147:CF152"/>
    <mergeCell ref="CG147:CG152"/>
    <mergeCell ref="CH147:CH152"/>
    <mergeCell ref="CI147:CI152"/>
    <mergeCell ref="CJ147:CJ152"/>
    <mergeCell ref="CK147:CK152"/>
    <mergeCell ref="CL147:CL152"/>
    <mergeCell ref="CM147:CM152"/>
    <mergeCell ref="CN147:CN152"/>
    <mergeCell ref="BT147:BT152"/>
    <mergeCell ref="BU147:BU152"/>
    <mergeCell ref="BV147:BV152"/>
    <mergeCell ref="BW147:BW152"/>
    <mergeCell ref="BX147:BX152"/>
    <mergeCell ref="CQ153:CQ158"/>
    <mergeCell ref="CR153:CR158"/>
    <mergeCell ref="BT159:BT164"/>
    <mergeCell ref="BU159:BU164"/>
    <mergeCell ref="BV159:BV164"/>
    <mergeCell ref="BW159:BW164"/>
    <mergeCell ref="BX159:BX164"/>
    <mergeCell ref="BY159:BY164"/>
    <mergeCell ref="BZ159:BZ164"/>
    <mergeCell ref="CA159:CA164"/>
    <mergeCell ref="CB159:CB164"/>
    <mergeCell ref="CC159:CC164"/>
    <mergeCell ref="CD159:CD164"/>
    <mergeCell ref="CE159:CE164"/>
    <mergeCell ref="CF159:CF164"/>
    <mergeCell ref="CG159:CG164"/>
    <mergeCell ref="CH159:CH164"/>
    <mergeCell ref="CI159:CI164"/>
    <mergeCell ref="CH153:CH158"/>
    <mergeCell ref="CI153:CI158"/>
    <mergeCell ref="CJ153:CJ158"/>
    <mergeCell ref="CK153:CK158"/>
    <mergeCell ref="CL153:CL158"/>
    <mergeCell ref="CM153:CM158"/>
    <mergeCell ref="CN153:CN158"/>
    <mergeCell ref="CO153:CO158"/>
    <mergeCell ref="CP153:CP158"/>
    <mergeCell ref="CJ159:CJ164"/>
    <mergeCell ref="CK159:CK164"/>
    <mergeCell ref="CL159:CL164"/>
    <mergeCell ref="CM159:CM164"/>
    <mergeCell ref="CN159:CN164"/>
    <mergeCell ref="CP165:CP170"/>
    <mergeCell ref="CQ165:CQ170"/>
    <mergeCell ref="CR165:CR170"/>
    <mergeCell ref="CI165:CI170"/>
    <mergeCell ref="CJ165:CJ170"/>
    <mergeCell ref="CK165:CK170"/>
    <mergeCell ref="CL165:CL170"/>
    <mergeCell ref="CM165:CM170"/>
    <mergeCell ref="CN165:CN170"/>
    <mergeCell ref="CO165:CO170"/>
    <mergeCell ref="CO159:CO164"/>
    <mergeCell ref="CP159:CP164"/>
    <mergeCell ref="CQ159:CQ164"/>
    <mergeCell ref="CR159:CR164"/>
    <mergeCell ref="BT171:BT176"/>
    <mergeCell ref="BU171:BU176"/>
    <mergeCell ref="BV171:BV176"/>
    <mergeCell ref="BW171:BW176"/>
    <mergeCell ref="BX171:BX176"/>
    <mergeCell ref="BY171:BY176"/>
    <mergeCell ref="BZ171:BZ176"/>
    <mergeCell ref="CA171:CA176"/>
    <mergeCell ref="CB171:CB176"/>
    <mergeCell ref="CC171:CC176"/>
    <mergeCell ref="CD171:CD176"/>
    <mergeCell ref="CE171:CE176"/>
    <mergeCell ref="CF171:CF176"/>
    <mergeCell ref="CG171:CG176"/>
    <mergeCell ref="CH171:CH176"/>
    <mergeCell ref="CG165:CG170"/>
    <mergeCell ref="CH165:CH170"/>
    <mergeCell ref="BX165:BX170"/>
    <mergeCell ref="BY165:BY170"/>
    <mergeCell ref="BZ165:BZ170"/>
    <mergeCell ref="CA165:CA170"/>
    <mergeCell ref="CB165:CB170"/>
    <mergeCell ref="CC165:CC170"/>
    <mergeCell ref="CD165:CD170"/>
    <mergeCell ref="CE165:CE170"/>
    <mergeCell ref="CF165:CF170"/>
    <mergeCell ref="BT165:BT170"/>
    <mergeCell ref="BU165:BU170"/>
    <mergeCell ref="BV165:BV170"/>
    <mergeCell ref="BW165:BW170"/>
    <mergeCell ref="CR171:CR176"/>
    <mergeCell ref="BT177:BT182"/>
    <mergeCell ref="BU177:BU182"/>
    <mergeCell ref="BV177:BV182"/>
    <mergeCell ref="BW177:BW182"/>
    <mergeCell ref="BX177:BX182"/>
    <mergeCell ref="BY177:BY182"/>
    <mergeCell ref="BZ177:BZ182"/>
    <mergeCell ref="CA177:CA182"/>
    <mergeCell ref="CB177:CB182"/>
    <mergeCell ref="CC177:CC182"/>
    <mergeCell ref="CD177:CD182"/>
    <mergeCell ref="CE177:CE182"/>
    <mergeCell ref="CF177:CF182"/>
    <mergeCell ref="CG177:CG182"/>
    <mergeCell ref="CH177:CH182"/>
    <mergeCell ref="CI177:CI182"/>
    <mergeCell ref="CJ177:CJ182"/>
    <mergeCell ref="CI171:CI176"/>
    <mergeCell ref="CJ171:CJ176"/>
    <mergeCell ref="CK171:CK176"/>
    <mergeCell ref="CL171:CL176"/>
    <mergeCell ref="CM171:CM176"/>
    <mergeCell ref="CN171:CN176"/>
    <mergeCell ref="CO171:CO176"/>
    <mergeCell ref="CP171:CP176"/>
    <mergeCell ref="CQ171:CQ176"/>
    <mergeCell ref="CK177:CK182"/>
    <mergeCell ref="CL177:CL182"/>
    <mergeCell ref="CM177:CM182"/>
    <mergeCell ref="CN177:CN182"/>
    <mergeCell ref="CO177:CO182"/>
    <mergeCell ref="CQ177:CQ182"/>
    <mergeCell ref="CR177:CR182"/>
    <mergeCell ref="BT183:BT188"/>
    <mergeCell ref="BU183:BU188"/>
    <mergeCell ref="BV183:BV188"/>
    <mergeCell ref="BW183:BW188"/>
    <mergeCell ref="BX183:BX188"/>
    <mergeCell ref="BY183:BY188"/>
    <mergeCell ref="BZ183:BZ188"/>
    <mergeCell ref="CA183:CA188"/>
    <mergeCell ref="CB183:CB188"/>
    <mergeCell ref="CC183:CC188"/>
    <mergeCell ref="CM183:CM188"/>
    <mergeCell ref="CN183:CN188"/>
    <mergeCell ref="CO183:CO188"/>
    <mergeCell ref="CP183:CP188"/>
    <mergeCell ref="CQ183:CQ188"/>
    <mergeCell ref="CR183:CR188"/>
    <mergeCell ref="CI183:CI188"/>
    <mergeCell ref="CJ183:CJ188"/>
    <mergeCell ref="CK183:CK188"/>
    <mergeCell ref="CL183:CL188"/>
    <mergeCell ref="BU189:BU194"/>
    <mergeCell ref="BV189:BV194"/>
    <mergeCell ref="BW189:BW194"/>
    <mergeCell ref="BX189:BX194"/>
    <mergeCell ref="BY189:BY194"/>
    <mergeCell ref="BZ189:BZ194"/>
    <mergeCell ref="CA189:CA194"/>
    <mergeCell ref="CB189:CB194"/>
    <mergeCell ref="CC189:CC194"/>
    <mergeCell ref="CD189:CD194"/>
    <mergeCell ref="CE189:CE194"/>
    <mergeCell ref="CD183:CD188"/>
    <mergeCell ref="CE183:CE188"/>
    <mergeCell ref="CF183:CF188"/>
    <mergeCell ref="CG183:CG188"/>
    <mergeCell ref="CH183:CH188"/>
    <mergeCell ref="CO195:CO200"/>
    <mergeCell ref="CP195:CP200"/>
    <mergeCell ref="CO189:CO194"/>
    <mergeCell ref="CP189:CP194"/>
    <mergeCell ref="CQ189:CQ194"/>
    <mergeCell ref="CR189:CR194"/>
    <mergeCell ref="BT195:BT200"/>
    <mergeCell ref="BU195:BU200"/>
    <mergeCell ref="BV195:BV200"/>
    <mergeCell ref="BW195:BW200"/>
    <mergeCell ref="BX195:BX200"/>
    <mergeCell ref="BY195:BY200"/>
    <mergeCell ref="BZ195:BZ200"/>
    <mergeCell ref="CA195:CA200"/>
    <mergeCell ref="CB195:CB200"/>
    <mergeCell ref="CC195:CC200"/>
    <mergeCell ref="CD195:CD200"/>
    <mergeCell ref="CE195:CE200"/>
    <mergeCell ref="CF195:CF200"/>
    <mergeCell ref="CG195:CG200"/>
    <mergeCell ref="CF189:CF194"/>
    <mergeCell ref="CG189:CG194"/>
    <mergeCell ref="CH189:CH194"/>
    <mergeCell ref="CI189:CI194"/>
    <mergeCell ref="CJ189:CJ194"/>
    <mergeCell ref="CK189:CK194"/>
    <mergeCell ref="CL189:CL194"/>
    <mergeCell ref="CM189:CM194"/>
    <mergeCell ref="CN189:CN194"/>
    <mergeCell ref="BN201:BN206"/>
    <mergeCell ref="BT189:BT194"/>
    <mergeCell ref="CJ201:CJ206"/>
    <mergeCell ref="CK201:CK206"/>
    <mergeCell ref="CL201:CL206"/>
    <mergeCell ref="CM201:CM206"/>
    <mergeCell ref="CN201:CN206"/>
    <mergeCell ref="CO201:CO206"/>
    <mergeCell ref="CP201:CP206"/>
    <mergeCell ref="CQ201:CQ206"/>
    <mergeCell ref="CR201:CR206"/>
    <mergeCell ref="CQ195:CQ200"/>
    <mergeCell ref="CR195:CR200"/>
    <mergeCell ref="BT201:BT206"/>
    <mergeCell ref="BU201:BU206"/>
    <mergeCell ref="BV201:BV206"/>
    <mergeCell ref="BW201:BW206"/>
    <mergeCell ref="BX201:BX206"/>
    <mergeCell ref="BY201:BY206"/>
    <mergeCell ref="BZ201:BZ206"/>
    <mergeCell ref="CA201:CA206"/>
    <mergeCell ref="CB201:CB206"/>
    <mergeCell ref="CC201:CC206"/>
    <mergeCell ref="CD201:CD206"/>
    <mergeCell ref="CE201:CE206"/>
    <mergeCell ref="CF201:CF206"/>
    <mergeCell ref="CG201:CG206"/>
    <mergeCell ref="CH201:CH206"/>
    <mergeCell ref="CJ195:CJ200"/>
    <mergeCell ref="CK195:CK200"/>
    <mergeCell ref="CM195:CM200"/>
    <mergeCell ref="CN195:CN200"/>
    <mergeCell ref="CQ207:CQ212"/>
    <mergeCell ref="CR207:CR212"/>
    <mergeCell ref="BT213:BT218"/>
    <mergeCell ref="BU213:BU218"/>
    <mergeCell ref="BV213:BV218"/>
    <mergeCell ref="BW213:BW218"/>
    <mergeCell ref="BX213:BX218"/>
    <mergeCell ref="BY213:BY218"/>
    <mergeCell ref="BZ213:BZ218"/>
    <mergeCell ref="CA213:CA218"/>
    <mergeCell ref="CB213:CB218"/>
    <mergeCell ref="CC213:CC218"/>
    <mergeCell ref="CD213:CD218"/>
    <mergeCell ref="CE213:CE218"/>
    <mergeCell ref="CF213:CF218"/>
    <mergeCell ref="CG213:CG218"/>
    <mergeCell ref="CH213:CH218"/>
    <mergeCell ref="CG207:CG212"/>
    <mergeCell ref="CH207:CH212"/>
    <mergeCell ref="CI207:CI212"/>
    <mergeCell ref="CJ207:CJ212"/>
    <mergeCell ref="CK207:CK212"/>
    <mergeCell ref="CL207:CL212"/>
    <mergeCell ref="CM207:CM212"/>
    <mergeCell ref="CN207:CN212"/>
    <mergeCell ref="CO207:CO212"/>
    <mergeCell ref="BX207:BX212"/>
    <mergeCell ref="BY207:BY212"/>
    <mergeCell ref="BZ207:BZ212"/>
    <mergeCell ref="CA207:CA212"/>
    <mergeCell ref="CB207:CB212"/>
    <mergeCell ref="CC207:CC212"/>
    <mergeCell ref="CQ219:CQ224"/>
    <mergeCell ref="CR219:CR224"/>
    <mergeCell ref="CR213:CR218"/>
    <mergeCell ref="BT219:BT224"/>
    <mergeCell ref="BU219:BU224"/>
    <mergeCell ref="BV219:BV224"/>
    <mergeCell ref="BW219:BW224"/>
    <mergeCell ref="BX219:BX224"/>
    <mergeCell ref="BY219:BY224"/>
    <mergeCell ref="BZ219:BZ224"/>
    <mergeCell ref="CA219:CA224"/>
    <mergeCell ref="CB219:CB224"/>
    <mergeCell ref="CC219:CC224"/>
    <mergeCell ref="CD219:CD224"/>
    <mergeCell ref="CE219:CE224"/>
    <mergeCell ref="CF219:CF224"/>
    <mergeCell ref="CG219:CG224"/>
    <mergeCell ref="CH219:CH224"/>
    <mergeCell ref="CI219:CI224"/>
    <mergeCell ref="CJ219:CJ224"/>
    <mergeCell ref="CI213:CI218"/>
    <mergeCell ref="CJ213:CJ218"/>
    <mergeCell ref="CK213:CK218"/>
    <mergeCell ref="CL213:CL218"/>
    <mergeCell ref="CM213:CM218"/>
    <mergeCell ref="CN213:CN218"/>
    <mergeCell ref="CO213:CO218"/>
    <mergeCell ref="CP213:CP218"/>
    <mergeCell ref="CQ213:CQ218"/>
    <mergeCell ref="BQ171:BQ176"/>
    <mergeCell ref="BR171:BR176"/>
    <mergeCell ref="BQ117:BQ122"/>
    <mergeCell ref="BR117:BR122"/>
    <mergeCell ref="BQ123:BQ128"/>
    <mergeCell ref="BR123:BR128"/>
    <mergeCell ref="BQ69:BQ74"/>
    <mergeCell ref="BR69:BR74"/>
    <mergeCell ref="CK219:CK224"/>
    <mergeCell ref="CL219:CL224"/>
    <mergeCell ref="CM219:CM224"/>
    <mergeCell ref="CN219:CN224"/>
    <mergeCell ref="CO219:CO224"/>
    <mergeCell ref="CP219:CP224"/>
    <mergeCell ref="CP207:CP212"/>
    <mergeCell ref="CL195:CL200"/>
    <mergeCell ref="CD207:CD212"/>
    <mergeCell ref="CE207:CE212"/>
    <mergeCell ref="CF207:CF212"/>
    <mergeCell ref="BS207:BS212"/>
    <mergeCell ref="BT207:BT212"/>
    <mergeCell ref="BU207:BU212"/>
    <mergeCell ref="BV207:BV212"/>
    <mergeCell ref="BW207:BW212"/>
    <mergeCell ref="BQ207:BQ212"/>
    <mergeCell ref="BR207:BR212"/>
    <mergeCell ref="CI201:CI206"/>
    <mergeCell ref="CH195:CH200"/>
    <mergeCell ref="CI195:CI200"/>
    <mergeCell ref="BS75:BS80"/>
    <mergeCell ref="BS201:BS206"/>
    <mergeCell ref="CP177:CP182"/>
    <mergeCell ref="BN57:BN62"/>
    <mergeCell ref="BO57:BO62"/>
    <mergeCell ref="S1:T1"/>
    <mergeCell ref="S2:T2"/>
    <mergeCell ref="S3:T3"/>
    <mergeCell ref="B39:B44"/>
    <mergeCell ref="C39:C44"/>
    <mergeCell ref="D39:D44"/>
    <mergeCell ref="BH33:BH38"/>
    <mergeCell ref="BI33:BI38"/>
    <mergeCell ref="BJ33:BJ38"/>
    <mergeCell ref="BK33:BK38"/>
    <mergeCell ref="BG39:BG44"/>
    <mergeCell ref="BH39:BH44"/>
    <mergeCell ref="BI39:BI44"/>
    <mergeCell ref="BJ39:BJ44"/>
    <mergeCell ref="BK39:BK44"/>
    <mergeCell ref="BG21:BG26"/>
    <mergeCell ref="BH21:BH26"/>
    <mergeCell ref="BI21:BI26"/>
    <mergeCell ref="O33:O38"/>
    <mergeCell ref="Q33:Q38"/>
    <mergeCell ref="BG27:BG32"/>
    <mergeCell ref="BH27:BH32"/>
    <mergeCell ref="BI27:BI32"/>
    <mergeCell ref="O27:O32"/>
    <mergeCell ref="BF9:BF14"/>
    <mergeCell ref="BF15:BF20"/>
    <mergeCell ref="BF21:BF26"/>
    <mergeCell ref="BF27:BF32"/>
    <mergeCell ref="Q27:Q32"/>
    <mergeCell ref="BM33:BM35"/>
    <mergeCell ref="P39:P44"/>
    <mergeCell ref="Q39:Q44"/>
    <mergeCell ref="BF33:BF38"/>
    <mergeCell ref="BF39:BF44"/>
    <mergeCell ref="H1:R3"/>
    <mergeCell ref="BS15:BS20"/>
    <mergeCell ref="BS21:BS26"/>
    <mergeCell ref="BS27:BS32"/>
    <mergeCell ref="BP27:BP32"/>
    <mergeCell ref="BO27:BO32"/>
    <mergeCell ref="BN27:BN32"/>
    <mergeCell ref="BM27:BM32"/>
    <mergeCell ref="BJ21:BJ26"/>
    <mergeCell ref="BK21:BK26"/>
    <mergeCell ref="BR27:BR32"/>
    <mergeCell ref="BQ27:BQ32"/>
    <mergeCell ref="BJ27:BJ32"/>
    <mergeCell ref="BK27:BK32"/>
    <mergeCell ref="BG9:BG14"/>
    <mergeCell ref="BH9:BH14"/>
    <mergeCell ref="BM39:BM40"/>
    <mergeCell ref="BN39:BN40"/>
    <mergeCell ref="BO39:BO40"/>
    <mergeCell ref="BP39:BP40"/>
    <mergeCell ref="BQ39:BQ40"/>
    <mergeCell ref="BR39:BR40"/>
    <mergeCell ref="BM41:BM43"/>
    <mergeCell ref="BN33:BN35"/>
    <mergeCell ref="BO33:BO35"/>
    <mergeCell ref="BP33:BP35"/>
    <mergeCell ref="BQ33:BQ35"/>
    <mergeCell ref="BR33:BR35"/>
    <mergeCell ref="P45:P50"/>
    <mergeCell ref="Q45:Q50"/>
    <mergeCell ref="BS45:BS50"/>
    <mergeCell ref="BP45:BP50"/>
    <mergeCell ref="BO45:BO50"/>
    <mergeCell ref="BN45:BN50"/>
    <mergeCell ref="BM45:BM50"/>
    <mergeCell ref="BS51:BS56"/>
    <mergeCell ref="BP51:BP56"/>
    <mergeCell ref="BO51:BO56"/>
    <mergeCell ref="BN51:BN56"/>
    <mergeCell ref="BM51:BM56"/>
    <mergeCell ref="BQ51:BQ56"/>
    <mergeCell ref="BR51:BR56"/>
    <mergeCell ref="BQ57:BQ62"/>
    <mergeCell ref="BR57:BR62"/>
    <mergeCell ref="BQ63:BQ68"/>
    <mergeCell ref="BR63:BR68"/>
    <mergeCell ref="BP57:BP62"/>
    <mergeCell ref="BS57:BS62"/>
    <mergeCell ref="BF51:BF56"/>
    <mergeCell ref="BF57:BF62"/>
    <mergeCell ref="BG51:BG56"/>
    <mergeCell ref="BF45:BF50"/>
    <mergeCell ref="P51:P56"/>
    <mergeCell ref="Q51:Q56"/>
    <mergeCell ref="P57:P62"/>
    <mergeCell ref="Q57:Q62"/>
    <mergeCell ref="P63:P68"/>
    <mergeCell ref="Q63:Q68"/>
    <mergeCell ref="BG45:BG50"/>
    <mergeCell ref="BM57:BM62"/>
    <mergeCell ref="BM141:BM146"/>
    <mergeCell ref="BQ141:BQ146"/>
    <mergeCell ref="BR141:BR146"/>
    <mergeCell ref="BS129:BS134"/>
    <mergeCell ref="BP129:BP134"/>
    <mergeCell ref="BO129:BO134"/>
    <mergeCell ref="BN129:BN134"/>
    <mergeCell ref="BM75:BM80"/>
    <mergeCell ref="BQ93:BQ98"/>
    <mergeCell ref="BR93:BR98"/>
    <mergeCell ref="BQ75:BQ80"/>
    <mergeCell ref="BR75:BR80"/>
    <mergeCell ref="BM81:BM86"/>
    <mergeCell ref="BS63:BS68"/>
    <mergeCell ref="BP63:BP68"/>
    <mergeCell ref="BO63:BO68"/>
    <mergeCell ref="BN63:BN68"/>
    <mergeCell ref="BM63:BM68"/>
    <mergeCell ref="BS69:BS74"/>
    <mergeCell ref="BP69:BP74"/>
    <mergeCell ref="BO69:BO74"/>
    <mergeCell ref="BN69:BN74"/>
    <mergeCell ref="BM69:BM74"/>
    <mergeCell ref="BN93:BN98"/>
    <mergeCell ref="BM93:BM98"/>
    <mergeCell ref="BN171:BN176"/>
    <mergeCell ref="BM171:BM176"/>
    <mergeCell ref="BS165:BS170"/>
    <mergeCell ref="BS153:BS158"/>
    <mergeCell ref="BR7:BR8"/>
    <mergeCell ref="BQ7:BQ8"/>
    <mergeCell ref="BP7:BP8"/>
    <mergeCell ref="BR45:BR50"/>
    <mergeCell ref="BQ45:BQ50"/>
    <mergeCell ref="BS111:BS116"/>
    <mergeCell ref="BP111:BP116"/>
    <mergeCell ref="BO111:BO116"/>
    <mergeCell ref="BN111:BN116"/>
    <mergeCell ref="BM111:BM116"/>
    <mergeCell ref="BQ129:BQ134"/>
    <mergeCell ref="BR129:BR134"/>
    <mergeCell ref="BQ111:BQ116"/>
    <mergeCell ref="BR111:BR116"/>
    <mergeCell ref="BS147:BS152"/>
    <mergeCell ref="BS93:BS98"/>
    <mergeCell ref="BP93:BP98"/>
    <mergeCell ref="BO93:BO98"/>
    <mergeCell ref="BS99:BS104"/>
    <mergeCell ref="BN147:BN148"/>
    <mergeCell ref="BO147:BO148"/>
    <mergeCell ref="BP147:BP148"/>
    <mergeCell ref="BQ147:BQ148"/>
    <mergeCell ref="BR147:BR148"/>
    <mergeCell ref="BS141:BS146"/>
    <mergeCell ref="BP141:BP146"/>
    <mergeCell ref="BO141:BO146"/>
    <mergeCell ref="BN141:BN146"/>
    <mergeCell ref="BN251:BN254"/>
    <mergeCell ref="BO251:BO254"/>
    <mergeCell ref="BP251:BP254"/>
    <mergeCell ref="BQ251:BQ254"/>
    <mergeCell ref="BR251:BR254"/>
    <mergeCell ref="BS213:BS218"/>
    <mergeCell ref="BP213:BP218"/>
    <mergeCell ref="BO213:BO218"/>
    <mergeCell ref="BN213:BN218"/>
    <mergeCell ref="BM213:BM218"/>
    <mergeCell ref="BS189:BS194"/>
    <mergeCell ref="BP189:BP194"/>
    <mergeCell ref="BO189:BO194"/>
    <mergeCell ref="BN189:BN194"/>
    <mergeCell ref="BM189:BM194"/>
    <mergeCell ref="BS195:BS200"/>
    <mergeCell ref="BP195:BP200"/>
    <mergeCell ref="BO195:BO200"/>
    <mergeCell ref="BQ213:BQ218"/>
    <mergeCell ref="BR213:BR218"/>
    <mergeCell ref="BQ189:BQ194"/>
    <mergeCell ref="BR189:BR194"/>
    <mergeCell ref="BQ195:BQ200"/>
    <mergeCell ref="BR195:BR200"/>
    <mergeCell ref="BQ201:BQ206"/>
    <mergeCell ref="BR201:BR206"/>
    <mergeCell ref="BN207:BN212"/>
    <mergeCell ref="BO207:BO212"/>
    <mergeCell ref="BP207:BP212"/>
    <mergeCell ref="BN195:BN200"/>
    <mergeCell ref="BP201:BP206"/>
    <mergeCell ref="BO201:BO206"/>
    <mergeCell ref="BN41:BN43"/>
    <mergeCell ref="BO41:BO43"/>
    <mergeCell ref="BP41:BP43"/>
    <mergeCell ref="BQ41:BQ43"/>
    <mergeCell ref="BR41:BR43"/>
    <mergeCell ref="BS39:BS40"/>
    <mergeCell ref="BS41:BS43"/>
    <mergeCell ref="H159:H164"/>
    <mergeCell ref="BQ159:BQ164"/>
    <mergeCell ref="BR159:BR164"/>
    <mergeCell ref="BN159:BN164"/>
    <mergeCell ref="BO159:BO164"/>
    <mergeCell ref="BP159:BP164"/>
    <mergeCell ref="BM159:BM164"/>
    <mergeCell ref="BM249:BM250"/>
    <mergeCell ref="BN249:BN250"/>
    <mergeCell ref="BO249:BO250"/>
    <mergeCell ref="BP249:BP250"/>
    <mergeCell ref="BQ249:BQ250"/>
    <mergeCell ref="BR249:BR250"/>
    <mergeCell ref="BS177:BS182"/>
    <mergeCell ref="BP177:BP182"/>
    <mergeCell ref="BO177:BO182"/>
    <mergeCell ref="BN177:BN182"/>
    <mergeCell ref="BM177:BM182"/>
    <mergeCell ref="BS183:BS188"/>
    <mergeCell ref="BQ177:BQ182"/>
    <mergeCell ref="BR177:BR182"/>
    <mergeCell ref="BS159:BS164"/>
    <mergeCell ref="BS171:BS176"/>
    <mergeCell ref="BP171:BP176"/>
    <mergeCell ref="BO171:BO176"/>
  </mergeCells>
  <conditionalFormatting sqref="K9 K15 K21 K27 K33 K39 K63 K69 K75 K81 K87 K93 K99 K105 K111 K117 K123 K129 K135 K141 K147 K153 K159 K165 K171 K177 K183 K189 K195 K201 K207 K213 K219">
    <cfRule type="cellIs" dxfId="1494" priority="2035" operator="equal">
      <formula>"Muy Alta"</formula>
    </cfRule>
    <cfRule type="cellIs" dxfId="1493" priority="2036" operator="equal">
      <formula>"Alta"</formula>
    </cfRule>
    <cfRule type="cellIs" dxfId="1492" priority="2037" operator="equal">
      <formula>"Media"</formula>
    </cfRule>
    <cfRule type="cellIs" dxfId="1491" priority="2038" operator="equal">
      <formula>"Baja"</formula>
    </cfRule>
    <cfRule type="cellIs" dxfId="1490" priority="2039" operator="equal">
      <formula>"Muy Baja"</formula>
    </cfRule>
  </conditionalFormatting>
  <conditionalFormatting sqref="N9 N15 N21 N27 N33 N39 N63 N69 N75 N81 N87 N93 N99 N105 N111 N117 N123 N129 N135 N141 N147 N153 N159 N165 N171 N177 N183 N189 N195 N201 N207 N213 N219 BT9:CR9 BT15:CR15 BT21:CR21 BT27:CQ27 BT33:CQ33 BT39:CR39 BT63:CR63 BT69:CR69 BT75:CR75 BT81:CR81 BT87:CR87 BT93:CR93 BT99:CR99 BT105:CR105 BT111:CR111 BT117:CR117 BT123:CR123 BT129:CR129 BT135:CR135 BT141:CR141 BT147:CR147 BT153:CR153 BT159:CR159 BT165:CR165 BT171:CR171 BT177:CR177 BT183:CR183 BT189:CR189 BT195:CR195 BT201:CR201 BT207:CR207 BT213:CR213 BT219:CR219">
    <cfRule type="cellIs" dxfId="1489" priority="2030" operator="equal">
      <formula>"Catastrófico"</formula>
    </cfRule>
    <cfRule type="cellIs" dxfId="1488" priority="2031" operator="equal">
      <formula>"Mayor"</formula>
    </cfRule>
    <cfRule type="cellIs" dxfId="1487" priority="2032" operator="equal">
      <formula>"Moderado"</formula>
    </cfRule>
    <cfRule type="cellIs" dxfId="1486" priority="2033" operator="equal">
      <formula>"Menor"</formula>
    </cfRule>
    <cfRule type="cellIs" dxfId="1485" priority="2034" operator="equal">
      <formula>"Leve"</formula>
    </cfRule>
  </conditionalFormatting>
  <conditionalFormatting sqref="Q9 Q15 Q21 Q27 Q33 Q39 Q63 Q69 Q75 Q81 Q87 Q93 Q99 Q105 Q111 Q117 Q123 Q129 Q135 Q141 Q147 Q153 Q159 Q165 Q171 Q177 Q183 Q189 Q195 Q201 Q207 Q213 Q219">
    <cfRule type="cellIs" dxfId="1484" priority="2026" operator="equal">
      <formula>"Extremo"</formula>
    </cfRule>
    <cfRule type="cellIs" dxfId="1483" priority="2027" operator="equal">
      <formula>"Alto"</formula>
    </cfRule>
    <cfRule type="cellIs" dxfId="1482" priority="2028" operator="equal">
      <formula>"Moderado"</formula>
    </cfRule>
    <cfRule type="cellIs" dxfId="1481" priority="2029" operator="equal">
      <formula>"Bajo"</formula>
    </cfRule>
  </conditionalFormatting>
  <conditionalFormatting sqref="AF9:AF14">
    <cfRule type="cellIs" dxfId="1480" priority="2021" operator="equal">
      <formula>"Muy Alta"</formula>
    </cfRule>
    <cfRule type="cellIs" dxfId="1479" priority="2022" operator="equal">
      <formula>"Alta"</formula>
    </cfRule>
    <cfRule type="cellIs" dxfId="1478" priority="2023" operator="equal">
      <formula>"Media"</formula>
    </cfRule>
    <cfRule type="cellIs" dxfId="1477" priority="2024" operator="equal">
      <formula>"Baja"</formula>
    </cfRule>
    <cfRule type="cellIs" dxfId="1476" priority="2025" operator="equal">
      <formula>"Muy Baja"</formula>
    </cfRule>
  </conditionalFormatting>
  <conditionalFormatting sqref="AH9:AH14">
    <cfRule type="cellIs" dxfId="1475" priority="2016" operator="equal">
      <formula>"Catastrófico"</formula>
    </cfRule>
    <cfRule type="cellIs" dxfId="1474" priority="2017" operator="equal">
      <formula>"Mayor"</formula>
    </cfRule>
    <cfRule type="cellIs" dxfId="1473" priority="2018" operator="equal">
      <formula>"Moderado"</formula>
    </cfRule>
    <cfRule type="cellIs" dxfId="1472" priority="2019" operator="equal">
      <formula>"Menor"</formula>
    </cfRule>
    <cfRule type="cellIs" dxfId="1471" priority="2020" operator="equal">
      <formula>"Leve"</formula>
    </cfRule>
  </conditionalFormatting>
  <conditionalFormatting sqref="AJ9:AJ14">
    <cfRule type="cellIs" dxfId="1470" priority="2012" operator="equal">
      <formula>"Extremo"</formula>
    </cfRule>
    <cfRule type="cellIs" dxfId="1469" priority="2013" operator="equal">
      <formula>"Alto"</formula>
    </cfRule>
    <cfRule type="cellIs" dxfId="1468" priority="2014" operator="equal">
      <formula>"Moderado"</formula>
    </cfRule>
    <cfRule type="cellIs" dxfId="1467" priority="2015" operator="equal">
      <formula>"Bajo"</formula>
    </cfRule>
  </conditionalFormatting>
  <conditionalFormatting sqref="AF15:AF20">
    <cfRule type="cellIs" dxfId="1466" priority="2003" operator="equal">
      <formula>"Muy Alta"</formula>
    </cfRule>
    <cfRule type="cellIs" dxfId="1465" priority="2004" operator="equal">
      <formula>"Alta"</formula>
    </cfRule>
    <cfRule type="cellIs" dxfId="1464" priority="2005" operator="equal">
      <formula>"Media"</formula>
    </cfRule>
    <cfRule type="cellIs" dxfId="1463" priority="2006" operator="equal">
      <formula>"Baja"</formula>
    </cfRule>
    <cfRule type="cellIs" dxfId="1462" priority="2007" operator="equal">
      <formula>"Muy Baja"</formula>
    </cfRule>
  </conditionalFormatting>
  <conditionalFormatting sqref="AH15:AH20">
    <cfRule type="cellIs" dxfId="1461" priority="1998" operator="equal">
      <formula>"Catastrófico"</formula>
    </cfRule>
    <cfRule type="cellIs" dxfId="1460" priority="1999" operator="equal">
      <formula>"Mayor"</formula>
    </cfRule>
    <cfRule type="cellIs" dxfId="1459" priority="2000" operator="equal">
      <formula>"Moderado"</formula>
    </cfRule>
    <cfRule type="cellIs" dxfId="1458" priority="2001" operator="equal">
      <formula>"Menor"</formula>
    </cfRule>
    <cfRule type="cellIs" dxfId="1457" priority="2002" operator="equal">
      <formula>"Leve"</formula>
    </cfRule>
  </conditionalFormatting>
  <conditionalFormatting sqref="AJ15:AJ20">
    <cfRule type="cellIs" dxfId="1456" priority="1994" operator="equal">
      <formula>"Extremo"</formula>
    </cfRule>
    <cfRule type="cellIs" dxfId="1455" priority="1995" operator="equal">
      <formula>"Alto"</formula>
    </cfRule>
    <cfRule type="cellIs" dxfId="1454" priority="1996" operator="equal">
      <formula>"Moderado"</formula>
    </cfRule>
    <cfRule type="cellIs" dxfId="1453" priority="1997" operator="equal">
      <formula>"Bajo"</formula>
    </cfRule>
  </conditionalFormatting>
  <conditionalFormatting sqref="AF21:AF26">
    <cfRule type="cellIs" dxfId="1452" priority="1980" operator="equal">
      <formula>"Muy Alta"</formula>
    </cfRule>
    <cfRule type="cellIs" dxfId="1451" priority="1981" operator="equal">
      <formula>"Alta"</formula>
    </cfRule>
    <cfRule type="cellIs" dxfId="1450" priority="1982" operator="equal">
      <formula>"Media"</formula>
    </cfRule>
    <cfRule type="cellIs" dxfId="1449" priority="1983" operator="equal">
      <formula>"Baja"</formula>
    </cfRule>
    <cfRule type="cellIs" dxfId="1448" priority="1984" operator="equal">
      <formula>"Muy Baja"</formula>
    </cfRule>
  </conditionalFormatting>
  <conditionalFormatting sqref="AH21:AH26">
    <cfRule type="cellIs" dxfId="1447" priority="1975" operator="equal">
      <formula>"Catastrófico"</formula>
    </cfRule>
    <cfRule type="cellIs" dxfId="1446" priority="1976" operator="equal">
      <formula>"Mayor"</formula>
    </cfRule>
    <cfRule type="cellIs" dxfId="1445" priority="1977" operator="equal">
      <formula>"Moderado"</formula>
    </cfRule>
    <cfRule type="cellIs" dxfId="1444" priority="1978" operator="equal">
      <formula>"Menor"</formula>
    </cfRule>
    <cfRule type="cellIs" dxfId="1443" priority="1979" operator="equal">
      <formula>"Leve"</formula>
    </cfRule>
  </conditionalFormatting>
  <conditionalFormatting sqref="AJ21:AJ26">
    <cfRule type="cellIs" dxfId="1442" priority="1971" operator="equal">
      <formula>"Extremo"</formula>
    </cfRule>
    <cfRule type="cellIs" dxfId="1441" priority="1972" operator="equal">
      <formula>"Alto"</formula>
    </cfRule>
    <cfRule type="cellIs" dxfId="1440" priority="1973" operator="equal">
      <formula>"Moderado"</formula>
    </cfRule>
    <cfRule type="cellIs" dxfId="1439" priority="1974" operator="equal">
      <formula>"Bajo"</formula>
    </cfRule>
  </conditionalFormatting>
  <conditionalFormatting sqref="AF27:AF32">
    <cfRule type="cellIs" dxfId="1438" priority="1957" operator="equal">
      <formula>"Muy Alta"</formula>
    </cfRule>
    <cfRule type="cellIs" dxfId="1437" priority="1958" operator="equal">
      <formula>"Alta"</formula>
    </cfRule>
    <cfRule type="cellIs" dxfId="1436" priority="1959" operator="equal">
      <formula>"Media"</formula>
    </cfRule>
    <cfRule type="cellIs" dxfId="1435" priority="1960" operator="equal">
      <formula>"Baja"</formula>
    </cfRule>
    <cfRule type="cellIs" dxfId="1434" priority="1961" operator="equal">
      <formula>"Muy Baja"</formula>
    </cfRule>
  </conditionalFormatting>
  <conditionalFormatting sqref="AH27:AH32">
    <cfRule type="cellIs" dxfId="1433" priority="1952" operator="equal">
      <formula>"Catastrófico"</formula>
    </cfRule>
    <cfRule type="cellIs" dxfId="1432" priority="1953" operator="equal">
      <formula>"Mayor"</formula>
    </cfRule>
    <cfRule type="cellIs" dxfId="1431" priority="1954" operator="equal">
      <formula>"Moderado"</formula>
    </cfRule>
    <cfRule type="cellIs" dxfId="1430" priority="1955" operator="equal">
      <formula>"Menor"</formula>
    </cfRule>
    <cfRule type="cellIs" dxfId="1429" priority="1956" operator="equal">
      <formula>"Leve"</formula>
    </cfRule>
  </conditionalFormatting>
  <conditionalFormatting sqref="AJ27:AJ32">
    <cfRule type="cellIs" dxfId="1428" priority="1948" operator="equal">
      <formula>"Extremo"</formula>
    </cfRule>
    <cfRule type="cellIs" dxfId="1427" priority="1949" operator="equal">
      <formula>"Alto"</formula>
    </cfRule>
    <cfRule type="cellIs" dxfId="1426" priority="1950" operator="equal">
      <formula>"Moderado"</formula>
    </cfRule>
    <cfRule type="cellIs" dxfId="1425" priority="1951" operator="equal">
      <formula>"Bajo"</formula>
    </cfRule>
  </conditionalFormatting>
  <conditionalFormatting sqref="AF33:AF38">
    <cfRule type="cellIs" dxfId="1424" priority="1934" operator="equal">
      <formula>"Muy Alta"</formula>
    </cfRule>
    <cfRule type="cellIs" dxfId="1423" priority="1935" operator="equal">
      <formula>"Alta"</formula>
    </cfRule>
    <cfRule type="cellIs" dxfId="1422" priority="1936" operator="equal">
      <formula>"Media"</formula>
    </cfRule>
    <cfRule type="cellIs" dxfId="1421" priority="1937" operator="equal">
      <formula>"Baja"</formula>
    </cfRule>
    <cfRule type="cellIs" dxfId="1420" priority="1938" operator="equal">
      <formula>"Muy Baja"</formula>
    </cfRule>
  </conditionalFormatting>
  <conditionalFormatting sqref="AH33:AH38">
    <cfRule type="cellIs" dxfId="1419" priority="1929" operator="equal">
      <formula>"Catastrófico"</formula>
    </cfRule>
    <cfRule type="cellIs" dxfId="1418" priority="1930" operator="equal">
      <formula>"Mayor"</formula>
    </cfRule>
    <cfRule type="cellIs" dxfId="1417" priority="1931" operator="equal">
      <formula>"Moderado"</formula>
    </cfRule>
    <cfRule type="cellIs" dxfId="1416" priority="1932" operator="equal">
      <formula>"Menor"</formula>
    </cfRule>
    <cfRule type="cellIs" dxfId="1415" priority="1933" operator="equal">
      <formula>"Leve"</formula>
    </cfRule>
  </conditionalFormatting>
  <conditionalFormatting sqref="AJ33:AJ38">
    <cfRule type="cellIs" dxfId="1414" priority="1925" operator="equal">
      <formula>"Extremo"</formula>
    </cfRule>
    <cfRule type="cellIs" dxfId="1413" priority="1926" operator="equal">
      <formula>"Alto"</formula>
    </cfRule>
    <cfRule type="cellIs" dxfId="1412" priority="1927" operator="equal">
      <formula>"Moderado"</formula>
    </cfRule>
    <cfRule type="cellIs" dxfId="1411" priority="1928" operator="equal">
      <formula>"Bajo"</formula>
    </cfRule>
  </conditionalFormatting>
  <conditionalFormatting sqref="O9:P9">
    <cfRule type="cellIs" dxfId="1410" priority="1919" operator="equal">
      <formula>"Catastrófico"</formula>
    </cfRule>
    <cfRule type="cellIs" dxfId="1409" priority="1920" operator="equal">
      <formula>"Mayor"</formula>
    </cfRule>
    <cfRule type="cellIs" dxfId="1408" priority="1921" operator="equal">
      <formula>"Moderado"</formula>
    </cfRule>
    <cfRule type="cellIs" dxfId="1407" priority="1922" operator="equal">
      <formula>"Menor"</formula>
    </cfRule>
    <cfRule type="cellIs" dxfId="1406" priority="1923" operator="equal">
      <formula>"Leve"</formula>
    </cfRule>
  </conditionalFormatting>
  <conditionalFormatting sqref="O15:P15 O21:P21 O27:P27 O33:P33 O39:P39 O63:P63 O69:P69 O75:P75 O81:P81 O87:P87 O93:P93 O99:P99 O105:P105 O111:P111 O117:P117 O123:P123 O129:P129 O135:P135 O141:P141 O147:P147 O153:P153 O159:P159 O165:P165 O171:P171 O177:P177 O183:P183 O189:P189 O195:P195 O201:P201 O207:P207 O213:P213 O219:P219">
    <cfRule type="cellIs" dxfId="1405" priority="1581" operator="equal">
      <formula>"Catastrófico"</formula>
    </cfRule>
    <cfRule type="cellIs" dxfId="1404" priority="1582" operator="equal">
      <formula>"Mayor"</formula>
    </cfRule>
    <cfRule type="cellIs" dxfId="1403" priority="1583" operator="equal">
      <formula>"Moderado"</formula>
    </cfRule>
    <cfRule type="cellIs" dxfId="1402" priority="1584" operator="equal">
      <formula>"Menor"</formula>
    </cfRule>
    <cfRule type="cellIs" dxfId="1401" priority="1585" operator="equal">
      <formula>"Leve"</formula>
    </cfRule>
  </conditionalFormatting>
  <conditionalFormatting sqref="AF39:AF44 AF63:AF224">
    <cfRule type="cellIs" dxfId="1400" priority="1576" operator="equal">
      <formula>"Muy Alta"</formula>
    </cfRule>
    <cfRule type="cellIs" dxfId="1399" priority="1577" operator="equal">
      <formula>"Alta"</formula>
    </cfRule>
    <cfRule type="cellIs" dxfId="1398" priority="1578" operator="equal">
      <formula>"Media"</formula>
    </cfRule>
    <cfRule type="cellIs" dxfId="1397" priority="1579" operator="equal">
      <formula>"Baja"</formula>
    </cfRule>
    <cfRule type="cellIs" dxfId="1396" priority="1580" operator="equal">
      <formula>"Muy Baja"</formula>
    </cfRule>
  </conditionalFormatting>
  <conditionalFormatting sqref="AH39:AH44 AH63:AH224">
    <cfRule type="cellIs" dxfId="1395" priority="1571" operator="equal">
      <formula>"Catastrófico"</formula>
    </cfRule>
    <cfRule type="cellIs" dxfId="1394" priority="1572" operator="equal">
      <formula>"Mayor"</formula>
    </cfRule>
    <cfRule type="cellIs" dxfId="1393" priority="1573" operator="equal">
      <formula>"Moderado"</formula>
    </cfRule>
    <cfRule type="cellIs" dxfId="1392" priority="1574" operator="equal">
      <formula>"Menor"</formula>
    </cfRule>
    <cfRule type="cellIs" dxfId="1391" priority="1575" operator="equal">
      <formula>"Leve"</formula>
    </cfRule>
  </conditionalFormatting>
  <conditionalFormatting sqref="AJ39:AJ44 AJ63:AJ224">
    <cfRule type="cellIs" dxfId="1390" priority="1567" operator="equal">
      <formula>"Extremo"</formula>
    </cfRule>
    <cfRule type="cellIs" dxfId="1389" priority="1568" operator="equal">
      <formula>"Alto"</formula>
    </cfRule>
    <cfRule type="cellIs" dxfId="1388" priority="1569" operator="equal">
      <formula>"Moderado"</formula>
    </cfRule>
    <cfRule type="cellIs" dxfId="1387" priority="1570" operator="equal">
      <formula>"Bajo"</formula>
    </cfRule>
  </conditionalFormatting>
  <conditionalFormatting sqref="BJ9 BJ15 BJ21 BJ27 BJ33 BJ39 BJ63 BJ69 BJ75 BJ81 BJ87 BJ93 BJ99 BJ105 BJ111 BJ117 BJ123 BJ129 BJ135 BJ141 BJ147 BJ153 BJ159 BJ165 BJ171 BJ177 BJ183 BJ189 BJ195 BJ201 BJ207 BJ213 BJ219">
    <cfRule type="cellIs" dxfId="1386" priority="1562" operator="equal">
      <formula>"Catastrófico"</formula>
    </cfRule>
    <cfRule type="cellIs" dxfId="1385" priority="1563" operator="equal">
      <formula>"Mayor"</formula>
    </cfRule>
    <cfRule type="cellIs" dxfId="1384" priority="1564" operator="equal">
      <formula>"Moderado"</formula>
    </cfRule>
    <cfRule type="cellIs" dxfId="1383" priority="1565" operator="equal">
      <formula>"Menor"</formula>
    </cfRule>
    <cfRule type="cellIs" dxfId="1382" priority="1566" operator="equal">
      <formula>"Leve"</formula>
    </cfRule>
  </conditionalFormatting>
  <conditionalFormatting sqref="BK9 BK15 BK21 BK27 BK33 BK39 BK63 BK69 BK87 BK93 BK99 BK105 BK111 BK117 BK123 BK129 BK135 BK141 BK147 BK153 BK159 BK165 BK171 BK177 BK183 BK189 BK195 BK201 BK207 BK213 BK219 BK75 BK81">
    <cfRule type="cellIs" dxfId="1381" priority="1558" operator="equal">
      <formula>"Extremo"</formula>
    </cfRule>
    <cfRule type="cellIs" dxfId="1380" priority="1559" operator="equal">
      <formula>"Alto"</formula>
    </cfRule>
    <cfRule type="cellIs" dxfId="1379" priority="1560" operator="equal">
      <formula>"Moderado"</formula>
    </cfRule>
    <cfRule type="cellIs" dxfId="1378" priority="1561" operator="equal">
      <formula>"Bajo"</formula>
    </cfRule>
  </conditionalFormatting>
  <conditionalFormatting sqref="BL21 BL27 BL33 BL69 BL75 BL87 BL99 BL105 BL111 BL147 BL153 BL165">
    <cfRule type="cellIs" dxfId="1377" priority="1553" operator="equal">
      <formula>"Catastrófico"</formula>
    </cfRule>
    <cfRule type="cellIs" dxfId="1376" priority="1554" operator="equal">
      <formula>"Mayor"</formula>
    </cfRule>
    <cfRule type="cellIs" dxfId="1375" priority="1555" operator="equal">
      <formula>"Moderado"</formula>
    </cfRule>
    <cfRule type="cellIs" dxfId="1374" priority="1556" operator="equal">
      <formula>"Menor"</formula>
    </cfRule>
    <cfRule type="cellIs" dxfId="1373" priority="1557" operator="equal">
      <formula>"Leve"</formula>
    </cfRule>
  </conditionalFormatting>
  <conditionalFormatting sqref="BM63:BP63 BM123:BP123 BM129 BM159:BP159 BM171:BP171">
    <cfRule type="cellIs" dxfId="1372" priority="1543" operator="equal">
      <formula>"Catastrófico"</formula>
    </cfRule>
    <cfRule type="cellIs" dxfId="1371" priority="1544" operator="equal">
      <formula>"Mayor"</formula>
    </cfRule>
    <cfRule type="cellIs" dxfId="1370" priority="1545" operator="equal">
      <formula>"Moderado"</formula>
    </cfRule>
    <cfRule type="cellIs" dxfId="1369" priority="1546" operator="equal">
      <formula>"Menor"</formula>
    </cfRule>
    <cfRule type="cellIs" dxfId="1368" priority="1547" operator="equal">
      <formula>"Leve"</formula>
    </cfRule>
  </conditionalFormatting>
  <conditionalFormatting sqref="BQ63:BR63 BQ123:BR123 BQ129:BR129 BQ159:BR159 BQ171:BR171">
    <cfRule type="cellIs" dxfId="1367" priority="1528" operator="equal">
      <formula>"Catastrófico"</formula>
    </cfRule>
    <cfRule type="cellIs" dxfId="1366" priority="1529" operator="equal">
      <formula>"Mayor"</formula>
    </cfRule>
    <cfRule type="cellIs" dxfId="1365" priority="1530" operator="equal">
      <formula>"Moderado"</formula>
    </cfRule>
    <cfRule type="cellIs" dxfId="1364" priority="1531" operator="equal">
      <formula>"Menor"</formula>
    </cfRule>
    <cfRule type="cellIs" dxfId="1363" priority="1532" operator="equal">
      <formula>"Leve"</formula>
    </cfRule>
  </conditionalFormatting>
  <conditionalFormatting sqref="BL9">
    <cfRule type="cellIs" dxfId="1362" priority="1523" operator="equal">
      <formula>"Catastrófico"</formula>
    </cfRule>
    <cfRule type="cellIs" dxfId="1361" priority="1524" operator="equal">
      <formula>"Mayor"</formula>
    </cfRule>
    <cfRule type="cellIs" dxfId="1360" priority="1525" operator="equal">
      <formula>"Moderado"</formula>
    </cfRule>
    <cfRule type="cellIs" dxfId="1359" priority="1526" operator="equal">
      <formula>"Menor"</formula>
    </cfRule>
    <cfRule type="cellIs" dxfId="1358" priority="1527" operator="equal">
      <formula>"Leve"</formula>
    </cfRule>
  </conditionalFormatting>
  <conditionalFormatting sqref="BS9 BS21 BS27 BS33 BS39 BS57 BS63 BS69 BS75 BS81 BS87 BS93 BS99 BS105 BS111 BS117 BS123 BS129 BS135 BS141 BS147 BS153 BS159 BS165 BS171 BS177 BS183 BS189 BS195 BS201 BS207 BS213 BS219">
    <cfRule type="cellIs" dxfId="1357" priority="1518" operator="equal">
      <formula>"Catastrófico"</formula>
    </cfRule>
    <cfRule type="cellIs" dxfId="1356" priority="1519" operator="equal">
      <formula>"Mayor"</formula>
    </cfRule>
    <cfRule type="cellIs" dxfId="1355" priority="1520" operator="equal">
      <formula>"Moderado"</formula>
    </cfRule>
    <cfRule type="cellIs" dxfId="1354" priority="1521" operator="equal">
      <formula>"Menor"</formula>
    </cfRule>
    <cfRule type="cellIs" dxfId="1353" priority="1522" operator="equal">
      <formula>"Leve"</formula>
    </cfRule>
  </conditionalFormatting>
  <conditionalFormatting sqref="BL15">
    <cfRule type="cellIs" dxfId="1352" priority="1508" operator="equal">
      <formula>"Catastrófico"</formula>
    </cfRule>
    <cfRule type="cellIs" dxfId="1351" priority="1509" operator="equal">
      <formula>"Mayor"</formula>
    </cfRule>
    <cfRule type="cellIs" dxfId="1350" priority="1510" operator="equal">
      <formula>"Moderado"</formula>
    </cfRule>
    <cfRule type="cellIs" dxfId="1349" priority="1511" operator="equal">
      <formula>"Menor"</formula>
    </cfRule>
    <cfRule type="cellIs" dxfId="1348" priority="1512" operator="equal">
      <formula>"Leve"</formula>
    </cfRule>
  </conditionalFormatting>
  <conditionalFormatting sqref="K45 K51 K57">
    <cfRule type="cellIs" dxfId="1347" priority="1488" operator="equal">
      <formula>"Muy Alta"</formula>
    </cfRule>
    <cfRule type="cellIs" dxfId="1346" priority="1489" operator="equal">
      <formula>"Alta"</formula>
    </cfRule>
    <cfRule type="cellIs" dxfId="1345" priority="1490" operator="equal">
      <formula>"Media"</formula>
    </cfRule>
    <cfRule type="cellIs" dxfId="1344" priority="1491" operator="equal">
      <formula>"Baja"</formula>
    </cfRule>
    <cfRule type="cellIs" dxfId="1343" priority="1492" operator="equal">
      <formula>"Muy Baja"</formula>
    </cfRule>
  </conditionalFormatting>
  <conditionalFormatting sqref="N45 N51 N57 BT45:CR45 BT51:CR51 BT57:CR57">
    <cfRule type="cellIs" dxfId="1342" priority="1483" operator="equal">
      <formula>"Catastrófico"</formula>
    </cfRule>
    <cfRule type="cellIs" dxfId="1341" priority="1484" operator="equal">
      <formula>"Mayor"</formula>
    </cfRule>
    <cfRule type="cellIs" dxfId="1340" priority="1485" operator="equal">
      <formula>"Moderado"</formula>
    </cfRule>
    <cfRule type="cellIs" dxfId="1339" priority="1486" operator="equal">
      <formula>"Menor"</formula>
    </cfRule>
    <cfRule type="cellIs" dxfId="1338" priority="1487" operator="equal">
      <formula>"Leve"</formula>
    </cfRule>
  </conditionalFormatting>
  <conditionalFormatting sqref="Q45 Q51 Q57">
    <cfRule type="cellIs" dxfId="1337" priority="1479" operator="equal">
      <formula>"Extremo"</formula>
    </cfRule>
    <cfRule type="cellIs" dxfId="1336" priority="1480" operator="equal">
      <formula>"Alto"</formula>
    </cfRule>
    <cfRule type="cellIs" dxfId="1335" priority="1481" operator="equal">
      <formula>"Moderado"</formula>
    </cfRule>
    <cfRule type="cellIs" dxfId="1334" priority="1482" operator="equal">
      <formula>"Bajo"</formula>
    </cfRule>
  </conditionalFormatting>
  <conditionalFormatting sqref="AF45:AF50">
    <cfRule type="cellIs" dxfId="1333" priority="1474" operator="equal">
      <formula>"Muy Alta"</formula>
    </cfRule>
    <cfRule type="cellIs" dxfId="1332" priority="1475" operator="equal">
      <formula>"Alta"</formula>
    </cfRule>
    <cfRule type="cellIs" dxfId="1331" priority="1476" operator="equal">
      <formula>"Media"</formula>
    </cfRule>
    <cfRule type="cellIs" dxfId="1330" priority="1477" operator="equal">
      <formula>"Baja"</formula>
    </cfRule>
    <cfRule type="cellIs" dxfId="1329" priority="1478" operator="equal">
      <formula>"Muy Baja"</formula>
    </cfRule>
  </conditionalFormatting>
  <conditionalFormatting sqref="AH45:AH50">
    <cfRule type="cellIs" dxfId="1328" priority="1469" operator="equal">
      <formula>"Catastrófico"</formula>
    </cfRule>
    <cfRule type="cellIs" dxfId="1327" priority="1470" operator="equal">
      <formula>"Mayor"</formula>
    </cfRule>
    <cfRule type="cellIs" dxfId="1326" priority="1471" operator="equal">
      <formula>"Moderado"</formula>
    </cfRule>
    <cfRule type="cellIs" dxfId="1325" priority="1472" operator="equal">
      <formula>"Menor"</formula>
    </cfRule>
    <cfRule type="cellIs" dxfId="1324" priority="1473" operator="equal">
      <formula>"Leve"</formula>
    </cfRule>
  </conditionalFormatting>
  <conditionalFormatting sqref="AJ45:AJ50">
    <cfRule type="cellIs" dxfId="1323" priority="1465" operator="equal">
      <formula>"Extremo"</formula>
    </cfRule>
    <cfRule type="cellIs" dxfId="1322" priority="1466" operator="equal">
      <formula>"Alto"</formula>
    </cfRule>
    <cfRule type="cellIs" dxfId="1321" priority="1467" operator="equal">
      <formula>"Moderado"</formula>
    </cfRule>
    <cfRule type="cellIs" dxfId="1320" priority="1468" operator="equal">
      <formula>"Bajo"</formula>
    </cfRule>
  </conditionalFormatting>
  <conditionalFormatting sqref="AF51:AF56">
    <cfRule type="cellIs" dxfId="1319" priority="1460" operator="equal">
      <formula>"Muy Alta"</formula>
    </cfRule>
    <cfRule type="cellIs" dxfId="1318" priority="1461" operator="equal">
      <formula>"Alta"</formula>
    </cfRule>
    <cfRule type="cellIs" dxfId="1317" priority="1462" operator="equal">
      <formula>"Media"</formula>
    </cfRule>
    <cfRule type="cellIs" dxfId="1316" priority="1463" operator="equal">
      <formula>"Baja"</formula>
    </cfRule>
    <cfRule type="cellIs" dxfId="1315" priority="1464" operator="equal">
      <formula>"Muy Baja"</formula>
    </cfRule>
  </conditionalFormatting>
  <conditionalFormatting sqref="AH51:AH56">
    <cfRule type="cellIs" dxfId="1314" priority="1455" operator="equal">
      <formula>"Catastrófico"</formula>
    </cfRule>
    <cfRule type="cellIs" dxfId="1313" priority="1456" operator="equal">
      <formula>"Mayor"</formula>
    </cfRule>
    <cfRule type="cellIs" dxfId="1312" priority="1457" operator="equal">
      <formula>"Moderado"</formula>
    </cfRule>
    <cfRule type="cellIs" dxfId="1311" priority="1458" operator="equal">
      <formula>"Menor"</formula>
    </cfRule>
    <cfRule type="cellIs" dxfId="1310" priority="1459" operator="equal">
      <formula>"Leve"</formula>
    </cfRule>
  </conditionalFormatting>
  <conditionalFormatting sqref="AJ51:AJ56">
    <cfRule type="cellIs" dxfId="1309" priority="1451" operator="equal">
      <formula>"Extremo"</formula>
    </cfRule>
    <cfRule type="cellIs" dxfId="1308" priority="1452" operator="equal">
      <formula>"Alto"</formula>
    </cfRule>
    <cfRule type="cellIs" dxfId="1307" priority="1453" operator="equal">
      <formula>"Moderado"</formula>
    </cfRule>
    <cfRule type="cellIs" dxfId="1306" priority="1454" operator="equal">
      <formula>"Bajo"</formula>
    </cfRule>
  </conditionalFormatting>
  <conditionalFormatting sqref="AF57:AF62">
    <cfRule type="cellIs" dxfId="1305" priority="1446" operator="equal">
      <formula>"Muy Alta"</formula>
    </cfRule>
    <cfRule type="cellIs" dxfId="1304" priority="1447" operator="equal">
      <formula>"Alta"</formula>
    </cfRule>
    <cfRule type="cellIs" dxfId="1303" priority="1448" operator="equal">
      <formula>"Media"</formula>
    </cfRule>
    <cfRule type="cellIs" dxfId="1302" priority="1449" operator="equal">
      <formula>"Baja"</formula>
    </cfRule>
    <cfRule type="cellIs" dxfId="1301" priority="1450" operator="equal">
      <formula>"Muy Baja"</formula>
    </cfRule>
  </conditionalFormatting>
  <conditionalFormatting sqref="AH57:AH62">
    <cfRule type="cellIs" dxfId="1300" priority="1441" operator="equal">
      <formula>"Catastrófico"</formula>
    </cfRule>
    <cfRule type="cellIs" dxfId="1299" priority="1442" operator="equal">
      <formula>"Mayor"</formula>
    </cfRule>
    <cfRule type="cellIs" dxfId="1298" priority="1443" operator="equal">
      <formula>"Moderado"</formula>
    </cfRule>
    <cfRule type="cellIs" dxfId="1297" priority="1444" operator="equal">
      <formula>"Menor"</formula>
    </cfRule>
    <cfRule type="cellIs" dxfId="1296" priority="1445" operator="equal">
      <formula>"Leve"</formula>
    </cfRule>
  </conditionalFormatting>
  <conditionalFormatting sqref="AJ57:AJ62">
    <cfRule type="cellIs" dxfId="1295" priority="1437" operator="equal">
      <formula>"Extremo"</formula>
    </cfRule>
    <cfRule type="cellIs" dxfId="1294" priority="1438" operator="equal">
      <formula>"Alto"</formula>
    </cfRule>
    <cfRule type="cellIs" dxfId="1293" priority="1439" operator="equal">
      <formula>"Moderado"</formula>
    </cfRule>
    <cfRule type="cellIs" dxfId="1292" priority="1440" operator="equal">
      <formula>"Bajo"</formula>
    </cfRule>
  </conditionalFormatting>
  <conditionalFormatting sqref="O45:P45">
    <cfRule type="cellIs" dxfId="1291" priority="1432" operator="equal">
      <formula>"Catastrófico"</formula>
    </cfRule>
    <cfRule type="cellIs" dxfId="1290" priority="1433" operator="equal">
      <formula>"Mayor"</formula>
    </cfRule>
    <cfRule type="cellIs" dxfId="1289" priority="1434" operator="equal">
      <formula>"Moderado"</formula>
    </cfRule>
    <cfRule type="cellIs" dxfId="1288" priority="1435" operator="equal">
      <formula>"Menor"</formula>
    </cfRule>
    <cfRule type="cellIs" dxfId="1287" priority="1436" operator="equal">
      <formula>"Leve"</formula>
    </cfRule>
  </conditionalFormatting>
  <conditionalFormatting sqref="O51:P51 O57:P57">
    <cfRule type="cellIs" dxfId="1286" priority="1427" operator="equal">
      <formula>"Catastrófico"</formula>
    </cfRule>
    <cfRule type="cellIs" dxfId="1285" priority="1428" operator="equal">
      <formula>"Mayor"</formula>
    </cfRule>
    <cfRule type="cellIs" dxfId="1284" priority="1429" operator="equal">
      <formula>"Moderado"</formula>
    </cfRule>
    <cfRule type="cellIs" dxfId="1283" priority="1430" operator="equal">
      <formula>"Menor"</formula>
    </cfRule>
    <cfRule type="cellIs" dxfId="1282" priority="1431" operator="equal">
      <formula>"Leve"</formula>
    </cfRule>
  </conditionalFormatting>
  <conditionalFormatting sqref="BJ45 BJ51 BJ57">
    <cfRule type="cellIs" dxfId="1281" priority="1422" operator="equal">
      <formula>"Catastrófico"</formula>
    </cfRule>
    <cfRule type="cellIs" dxfId="1280" priority="1423" operator="equal">
      <formula>"Mayor"</formula>
    </cfRule>
    <cfRule type="cellIs" dxfId="1279" priority="1424" operator="equal">
      <formula>"Moderado"</formula>
    </cfRule>
    <cfRule type="cellIs" dxfId="1278" priority="1425" operator="equal">
      <formula>"Menor"</formula>
    </cfRule>
    <cfRule type="cellIs" dxfId="1277" priority="1426" operator="equal">
      <formula>"Leve"</formula>
    </cfRule>
  </conditionalFormatting>
  <conditionalFormatting sqref="BK45 BK51 BK57">
    <cfRule type="cellIs" dxfId="1276" priority="1418" operator="equal">
      <formula>"Extremo"</formula>
    </cfRule>
    <cfRule type="cellIs" dxfId="1275" priority="1419" operator="equal">
      <formula>"Alto"</formula>
    </cfRule>
    <cfRule type="cellIs" dxfId="1274" priority="1420" operator="equal">
      <formula>"Moderado"</formula>
    </cfRule>
    <cfRule type="cellIs" dxfId="1273" priority="1421" operator="equal">
      <formula>"Bajo"</formula>
    </cfRule>
  </conditionalFormatting>
  <conditionalFormatting sqref="BL57">
    <cfRule type="cellIs" dxfId="1272" priority="1413" operator="equal">
      <formula>"Catastrófico"</formula>
    </cfRule>
    <cfRule type="cellIs" dxfId="1271" priority="1414" operator="equal">
      <formula>"Mayor"</formula>
    </cfRule>
    <cfRule type="cellIs" dxfId="1270" priority="1415" operator="equal">
      <formula>"Moderado"</formula>
    </cfRule>
    <cfRule type="cellIs" dxfId="1269" priority="1416" operator="equal">
      <formula>"Menor"</formula>
    </cfRule>
    <cfRule type="cellIs" dxfId="1268" priority="1417" operator="equal">
      <formula>"Leve"</formula>
    </cfRule>
  </conditionalFormatting>
  <conditionalFormatting sqref="BN45:BP45 BN51:BP51 BM57">
    <cfRule type="cellIs" dxfId="1267" priority="1408" operator="equal">
      <formula>"Catastrófico"</formula>
    </cfRule>
    <cfRule type="cellIs" dxfId="1266" priority="1409" operator="equal">
      <formula>"Mayor"</formula>
    </cfRule>
    <cfRule type="cellIs" dxfId="1265" priority="1410" operator="equal">
      <formula>"Moderado"</formula>
    </cfRule>
    <cfRule type="cellIs" dxfId="1264" priority="1411" operator="equal">
      <formula>"Menor"</formula>
    </cfRule>
    <cfRule type="cellIs" dxfId="1263" priority="1412" operator="equal">
      <formula>"Leve"</formula>
    </cfRule>
  </conditionalFormatting>
  <conditionalFormatting sqref="BQ45:BR45 BQ51:BR51">
    <cfRule type="cellIs" dxfId="1262" priority="1393" operator="equal">
      <formula>"Catastrófico"</formula>
    </cfRule>
    <cfRule type="cellIs" dxfId="1261" priority="1394" operator="equal">
      <formula>"Mayor"</formula>
    </cfRule>
    <cfRule type="cellIs" dxfId="1260" priority="1395" operator="equal">
      <formula>"Moderado"</formula>
    </cfRule>
    <cfRule type="cellIs" dxfId="1259" priority="1396" operator="equal">
      <formula>"Menor"</formula>
    </cfRule>
    <cfRule type="cellIs" dxfId="1258" priority="1397" operator="equal">
      <formula>"Leve"</formula>
    </cfRule>
  </conditionalFormatting>
  <conditionalFormatting sqref="BL45">
    <cfRule type="cellIs" dxfId="1257" priority="1388" operator="equal">
      <formula>"Catastrófico"</formula>
    </cfRule>
    <cfRule type="cellIs" dxfId="1256" priority="1389" operator="equal">
      <formula>"Mayor"</formula>
    </cfRule>
    <cfRule type="cellIs" dxfId="1255" priority="1390" operator="equal">
      <formula>"Moderado"</formula>
    </cfRule>
    <cfRule type="cellIs" dxfId="1254" priority="1391" operator="equal">
      <formula>"Menor"</formula>
    </cfRule>
    <cfRule type="cellIs" dxfId="1253" priority="1392" operator="equal">
      <formula>"Leve"</formula>
    </cfRule>
  </conditionalFormatting>
  <conditionalFormatting sqref="BM51">
    <cfRule type="cellIs" dxfId="1252" priority="1378" operator="equal">
      <formula>"Catastrófico"</formula>
    </cfRule>
    <cfRule type="cellIs" dxfId="1251" priority="1379" operator="equal">
      <formula>"Mayor"</formula>
    </cfRule>
    <cfRule type="cellIs" dxfId="1250" priority="1380" operator="equal">
      <formula>"Moderado"</formula>
    </cfRule>
    <cfRule type="cellIs" dxfId="1249" priority="1381" operator="equal">
      <formula>"Menor"</formula>
    </cfRule>
    <cfRule type="cellIs" dxfId="1248" priority="1382" operator="equal">
      <formula>"Leve"</formula>
    </cfRule>
  </conditionalFormatting>
  <conditionalFormatting sqref="BN57:BP57">
    <cfRule type="cellIs" dxfId="1247" priority="1368" operator="equal">
      <formula>"Catastrófico"</formula>
    </cfRule>
    <cfRule type="cellIs" dxfId="1246" priority="1369" operator="equal">
      <formula>"Mayor"</formula>
    </cfRule>
    <cfRule type="cellIs" dxfId="1245" priority="1370" operator="equal">
      <formula>"Moderado"</formula>
    </cfRule>
    <cfRule type="cellIs" dxfId="1244" priority="1371" operator="equal">
      <formula>"Menor"</formula>
    </cfRule>
    <cfRule type="cellIs" dxfId="1243" priority="1372" operator="equal">
      <formula>"Leve"</formula>
    </cfRule>
  </conditionalFormatting>
  <conditionalFormatting sqref="BQ57:BR57">
    <cfRule type="cellIs" dxfId="1242" priority="1363" operator="equal">
      <formula>"Catastrófico"</formula>
    </cfRule>
    <cfRule type="cellIs" dxfId="1241" priority="1364" operator="equal">
      <formula>"Mayor"</formula>
    </cfRule>
    <cfRule type="cellIs" dxfId="1240" priority="1365" operator="equal">
      <formula>"Moderado"</formula>
    </cfRule>
    <cfRule type="cellIs" dxfId="1239" priority="1366" operator="equal">
      <formula>"Menor"</formula>
    </cfRule>
    <cfRule type="cellIs" dxfId="1238" priority="1367" operator="equal">
      <formula>"Leve"</formula>
    </cfRule>
  </conditionalFormatting>
  <conditionalFormatting sqref="BM75">
    <cfRule type="cellIs" dxfId="1237" priority="1353" operator="equal">
      <formula>"Catastrófico"</formula>
    </cfRule>
    <cfRule type="cellIs" dxfId="1236" priority="1354" operator="equal">
      <formula>"Mayor"</formula>
    </cfRule>
    <cfRule type="cellIs" dxfId="1235" priority="1355" operator="equal">
      <formula>"Moderado"</formula>
    </cfRule>
    <cfRule type="cellIs" dxfId="1234" priority="1356" operator="equal">
      <formula>"Menor"</formula>
    </cfRule>
    <cfRule type="cellIs" dxfId="1233" priority="1357" operator="equal">
      <formula>"Leve"</formula>
    </cfRule>
  </conditionalFormatting>
  <conditionalFormatting sqref="BQ75:BR75">
    <cfRule type="cellIs" dxfId="1232" priority="1348" operator="equal">
      <formula>"Catastrófico"</formula>
    </cfRule>
    <cfRule type="cellIs" dxfId="1231" priority="1349" operator="equal">
      <formula>"Mayor"</formula>
    </cfRule>
    <cfRule type="cellIs" dxfId="1230" priority="1350" operator="equal">
      <formula>"Moderado"</formula>
    </cfRule>
    <cfRule type="cellIs" dxfId="1229" priority="1351" operator="equal">
      <formula>"Menor"</formula>
    </cfRule>
    <cfRule type="cellIs" dxfId="1228" priority="1352" operator="equal">
      <formula>"Leve"</formula>
    </cfRule>
  </conditionalFormatting>
  <conditionalFormatting sqref="BN75">
    <cfRule type="cellIs" dxfId="1227" priority="1343" operator="equal">
      <formula>"Catastrófico"</formula>
    </cfRule>
    <cfRule type="cellIs" dxfId="1226" priority="1344" operator="equal">
      <formula>"Mayor"</formula>
    </cfRule>
    <cfRule type="cellIs" dxfId="1225" priority="1345" operator="equal">
      <formula>"Moderado"</formula>
    </cfRule>
    <cfRule type="cellIs" dxfId="1224" priority="1346" operator="equal">
      <formula>"Menor"</formula>
    </cfRule>
    <cfRule type="cellIs" dxfId="1223" priority="1347" operator="equal">
      <formula>"Leve"</formula>
    </cfRule>
  </conditionalFormatting>
  <conditionalFormatting sqref="BO75:BP75">
    <cfRule type="cellIs" dxfId="1222" priority="1338" operator="equal">
      <formula>"Catastrófico"</formula>
    </cfRule>
    <cfRule type="cellIs" dxfId="1221" priority="1339" operator="equal">
      <formula>"Mayor"</formula>
    </cfRule>
    <cfRule type="cellIs" dxfId="1220" priority="1340" operator="equal">
      <formula>"Moderado"</formula>
    </cfRule>
    <cfRule type="cellIs" dxfId="1219" priority="1341" operator="equal">
      <formula>"Menor"</formula>
    </cfRule>
    <cfRule type="cellIs" dxfId="1218" priority="1342" operator="equal">
      <formula>"Leve"</formula>
    </cfRule>
  </conditionalFormatting>
  <conditionalFormatting sqref="BS15">
    <cfRule type="cellIs" dxfId="1217" priority="1333" operator="equal">
      <formula>"Catastrófico"</formula>
    </cfRule>
    <cfRule type="cellIs" dxfId="1216" priority="1334" operator="equal">
      <formula>"Mayor"</formula>
    </cfRule>
    <cfRule type="cellIs" dxfId="1215" priority="1335" operator="equal">
      <formula>"Moderado"</formula>
    </cfRule>
    <cfRule type="cellIs" dxfId="1214" priority="1336" operator="equal">
      <formula>"Menor"</formula>
    </cfRule>
    <cfRule type="cellIs" dxfId="1213" priority="1337" operator="equal">
      <formula>"Leve"</formula>
    </cfRule>
  </conditionalFormatting>
  <conditionalFormatting sqref="BM69:BP69">
    <cfRule type="cellIs" dxfId="1212" priority="1318" operator="equal">
      <formula>"Catastrófico"</formula>
    </cfRule>
    <cfRule type="cellIs" dxfId="1211" priority="1319" operator="equal">
      <formula>"Mayor"</formula>
    </cfRule>
    <cfRule type="cellIs" dxfId="1210" priority="1320" operator="equal">
      <formula>"Moderado"</formula>
    </cfRule>
    <cfRule type="cellIs" dxfId="1209" priority="1321" operator="equal">
      <formula>"Menor"</formula>
    </cfRule>
    <cfRule type="cellIs" dxfId="1208" priority="1322" operator="equal">
      <formula>"Leve"</formula>
    </cfRule>
  </conditionalFormatting>
  <conditionalFormatting sqref="BQ69:BR69">
    <cfRule type="cellIs" dxfId="1207" priority="1313" operator="equal">
      <formula>"Catastrófico"</formula>
    </cfRule>
    <cfRule type="cellIs" dxfId="1206" priority="1314" operator="equal">
      <formula>"Mayor"</formula>
    </cfRule>
    <cfRule type="cellIs" dxfId="1205" priority="1315" operator="equal">
      <formula>"Moderado"</formula>
    </cfRule>
    <cfRule type="cellIs" dxfId="1204" priority="1316" operator="equal">
      <formula>"Menor"</formula>
    </cfRule>
    <cfRule type="cellIs" dxfId="1203" priority="1317" operator="equal">
      <formula>"Leve"</formula>
    </cfRule>
  </conditionalFormatting>
  <conditionalFormatting sqref="BN165:BN166">
    <cfRule type="cellIs" dxfId="1202" priority="1308" operator="equal">
      <formula>"Catastrófico"</formula>
    </cfRule>
    <cfRule type="cellIs" dxfId="1201" priority="1309" operator="equal">
      <formula>"Mayor"</formula>
    </cfRule>
    <cfRule type="cellIs" dxfId="1200" priority="1310" operator="equal">
      <formula>"Moderado"</formula>
    </cfRule>
    <cfRule type="cellIs" dxfId="1199" priority="1311" operator="equal">
      <formula>"Menor"</formula>
    </cfRule>
    <cfRule type="cellIs" dxfId="1198" priority="1312" operator="equal">
      <formula>"Leve"</formula>
    </cfRule>
  </conditionalFormatting>
  <conditionalFormatting sqref="BM87">
    <cfRule type="cellIs" dxfId="1197" priority="1303" operator="equal">
      <formula>"Catastrófico"</formula>
    </cfRule>
    <cfRule type="cellIs" dxfId="1196" priority="1304" operator="equal">
      <formula>"Mayor"</formula>
    </cfRule>
    <cfRule type="cellIs" dxfId="1195" priority="1305" operator="equal">
      <formula>"Moderado"</formula>
    </cfRule>
    <cfRule type="cellIs" dxfId="1194" priority="1306" operator="equal">
      <formula>"Menor"</formula>
    </cfRule>
    <cfRule type="cellIs" dxfId="1193" priority="1307" operator="equal">
      <formula>"Leve"</formula>
    </cfRule>
  </conditionalFormatting>
  <conditionalFormatting sqref="BS88">
    <cfRule type="cellIs" dxfId="1192" priority="1298" operator="equal">
      <formula>"Catastrófico"</formula>
    </cfRule>
    <cfRule type="cellIs" dxfId="1191" priority="1299" operator="equal">
      <formula>"Mayor"</formula>
    </cfRule>
    <cfRule type="cellIs" dxfId="1190" priority="1300" operator="equal">
      <formula>"Moderado"</formula>
    </cfRule>
    <cfRule type="cellIs" dxfId="1189" priority="1301" operator="equal">
      <formula>"Menor"</formula>
    </cfRule>
    <cfRule type="cellIs" dxfId="1188" priority="1302" operator="equal">
      <formula>"Leve"</formula>
    </cfRule>
  </conditionalFormatting>
  <conditionalFormatting sqref="BM99:BN99">
    <cfRule type="cellIs" dxfId="1187" priority="1293" operator="equal">
      <formula>"Catastrófico"</formula>
    </cfRule>
    <cfRule type="cellIs" dxfId="1186" priority="1294" operator="equal">
      <formula>"Mayor"</formula>
    </cfRule>
    <cfRule type="cellIs" dxfId="1185" priority="1295" operator="equal">
      <formula>"Moderado"</formula>
    </cfRule>
    <cfRule type="cellIs" dxfId="1184" priority="1296" operator="equal">
      <formula>"Menor"</formula>
    </cfRule>
    <cfRule type="cellIs" dxfId="1183" priority="1297" operator="equal">
      <formula>"Leve"</formula>
    </cfRule>
  </conditionalFormatting>
  <conditionalFormatting sqref="BQ99:BR99">
    <cfRule type="cellIs" dxfId="1182" priority="1288" operator="equal">
      <formula>"Catastrófico"</formula>
    </cfRule>
    <cfRule type="cellIs" dxfId="1181" priority="1289" operator="equal">
      <formula>"Mayor"</formula>
    </cfRule>
    <cfRule type="cellIs" dxfId="1180" priority="1290" operator="equal">
      <formula>"Moderado"</formula>
    </cfRule>
    <cfRule type="cellIs" dxfId="1179" priority="1291" operator="equal">
      <formula>"Menor"</formula>
    </cfRule>
    <cfRule type="cellIs" dxfId="1178" priority="1292" operator="equal">
      <formula>"Leve"</formula>
    </cfRule>
  </conditionalFormatting>
  <conditionalFormatting sqref="BO99:BP99">
    <cfRule type="cellIs" dxfId="1177" priority="1283" operator="equal">
      <formula>"Catastrófico"</formula>
    </cfRule>
    <cfRule type="cellIs" dxfId="1176" priority="1284" operator="equal">
      <formula>"Mayor"</formula>
    </cfRule>
    <cfRule type="cellIs" dxfId="1175" priority="1285" operator="equal">
      <formula>"Moderado"</formula>
    </cfRule>
    <cfRule type="cellIs" dxfId="1174" priority="1286" operator="equal">
      <formula>"Menor"</formula>
    </cfRule>
    <cfRule type="cellIs" dxfId="1173" priority="1287" operator="equal">
      <formula>"Leve"</formula>
    </cfRule>
  </conditionalFormatting>
  <conditionalFormatting sqref="BM105:BN105">
    <cfRule type="cellIs" dxfId="1172" priority="1278" operator="equal">
      <formula>"Catastrófico"</formula>
    </cfRule>
    <cfRule type="cellIs" dxfId="1171" priority="1279" operator="equal">
      <formula>"Mayor"</formula>
    </cfRule>
    <cfRule type="cellIs" dxfId="1170" priority="1280" operator="equal">
      <formula>"Moderado"</formula>
    </cfRule>
    <cfRule type="cellIs" dxfId="1169" priority="1281" operator="equal">
      <formula>"Menor"</formula>
    </cfRule>
    <cfRule type="cellIs" dxfId="1168" priority="1282" operator="equal">
      <formula>"Leve"</formula>
    </cfRule>
  </conditionalFormatting>
  <conditionalFormatting sqref="BQ105:BR105">
    <cfRule type="cellIs" dxfId="1167" priority="1273" operator="equal">
      <formula>"Catastrófico"</formula>
    </cfRule>
    <cfRule type="cellIs" dxfId="1166" priority="1274" operator="equal">
      <formula>"Mayor"</formula>
    </cfRule>
    <cfRule type="cellIs" dxfId="1165" priority="1275" operator="equal">
      <formula>"Moderado"</formula>
    </cfRule>
    <cfRule type="cellIs" dxfId="1164" priority="1276" operator="equal">
      <formula>"Menor"</formula>
    </cfRule>
    <cfRule type="cellIs" dxfId="1163" priority="1277" operator="equal">
      <formula>"Leve"</formula>
    </cfRule>
  </conditionalFormatting>
  <conditionalFormatting sqref="BO105:BP105">
    <cfRule type="cellIs" dxfId="1162" priority="1268" operator="equal">
      <formula>"Catastrófico"</formula>
    </cfRule>
    <cfRule type="cellIs" dxfId="1161" priority="1269" operator="equal">
      <formula>"Mayor"</formula>
    </cfRule>
    <cfRule type="cellIs" dxfId="1160" priority="1270" operator="equal">
      <formula>"Moderado"</formula>
    </cfRule>
    <cfRule type="cellIs" dxfId="1159" priority="1271" operator="equal">
      <formula>"Menor"</formula>
    </cfRule>
    <cfRule type="cellIs" dxfId="1158" priority="1272" operator="equal">
      <formula>"Leve"</formula>
    </cfRule>
  </conditionalFormatting>
  <conditionalFormatting sqref="BL81">
    <cfRule type="cellIs" dxfId="1157" priority="1263" operator="equal">
      <formula>"Catastrófico"</formula>
    </cfRule>
    <cfRule type="cellIs" dxfId="1156" priority="1264" operator="equal">
      <formula>"Mayor"</formula>
    </cfRule>
    <cfRule type="cellIs" dxfId="1155" priority="1265" operator="equal">
      <formula>"Moderado"</formula>
    </cfRule>
    <cfRule type="cellIs" dxfId="1154" priority="1266" operator="equal">
      <formula>"Menor"</formula>
    </cfRule>
    <cfRule type="cellIs" dxfId="1153" priority="1267" operator="equal">
      <formula>"Leve"</formula>
    </cfRule>
  </conditionalFormatting>
  <conditionalFormatting sqref="BM81:BP81">
    <cfRule type="cellIs" dxfId="1152" priority="1258" operator="equal">
      <formula>"Catastrófico"</formula>
    </cfRule>
    <cfRule type="cellIs" dxfId="1151" priority="1259" operator="equal">
      <formula>"Mayor"</formula>
    </cfRule>
    <cfRule type="cellIs" dxfId="1150" priority="1260" operator="equal">
      <formula>"Moderado"</formula>
    </cfRule>
    <cfRule type="cellIs" dxfId="1149" priority="1261" operator="equal">
      <formula>"Menor"</formula>
    </cfRule>
    <cfRule type="cellIs" dxfId="1148" priority="1262" operator="equal">
      <formula>"Leve"</formula>
    </cfRule>
  </conditionalFormatting>
  <conditionalFormatting sqref="BQ81:BR81">
    <cfRule type="cellIs" dxfId="1147" priority="1253" operator="equal">
      <formula>"Catastrófico"</formula>
    </cfRule>
    <cfRule type="cellIs" dxfId="1146" priority="1254" operator="equal">
      <formula>"Mayor"</formula>
    </cfRule>
    <cfRule type="cellIs" dxfId="1145" priority="1255" operator="equal">
      <formula>"Moderado"</formula>
    </cfRule>
    <cfRule type="cellIs" dxfId="1144" priority="1256" operator="equal">
      <formula>"Menor"</formula>
    </cfRule>
    <cfRule type="cellIs" dxfId="1143" priority="1257" operator="equal">
      <formula>"Leve"</formula>
    </cfRule>
  </conditionalFormatting>
  <conditionalFormatting sqref="BL93">
    <cfRule type="cellIs" dxfId="1142" priority="1248" operator="equal">
      <formula>"Catastrófico"</formula>
    </cfRule>
    <cfRule type="cellIs" dxfId="1141" priority="1249" operator="equal">
      <formula>"Mayor"</formula>
    </cfRule>
    <cfRule type="cellIs" dxfId="1140" priority="1250" operator="equal">
      <formula>"Moderado"</formula>
    </cfRule>
    <cfRule type="cellIs" dxfId="1139" priority="1251" operator="equal">
      <formula>"Menor"</formula>
    </cfRule>
    <cfRule type="cellIs" dxfId="1138" priority="1252" operator="equal">
      <formula>"Leve"</formula>
    </cfRule>
  </conditionalFormatting>
  <conditionalFormatting sqref="BM93">
    <cfRule type="cellIs" dxfId="1137" priority="1243" operator="equal">
      <formula>"Catastrófico"</formula>
    </cfRule>
    <cfRule type="cellIs" dxfId="1136" priority="1244" operator="equal">
      <formula>"Mayor"</formula>
    </cfRule>
    <cfRule type="cellIs" dxfId="1135" priority="1245" operator="equal">
      <formula>"Moderado"</formula>
    </cfRule>
    <cfRule type="cellIs" dxfId="1134" priority="1246" operator="equal">
      <formula>"Menor"</formula>
    </cfRule>
    <cfRule type="cellIs" dxfId="1133" priority="1247" operator="equal">
      <formula>"Leve"</formula>
    </cfRule>
  </conditionalFormatting>
  <conditionalFormatting sqref="BQ93:BR93">
    <cfRule type="cellIs" dxfId="1132" priority="1238" operator="equal">
      <formula>"Catastrófico"</formula>
    </cfRule>
    <cfRule type="cellIs" dxfId="1131" priority="1239" operator="equal">
      <formula>"Mayor"</formula>
    </cfRule>
    <cfRule type="cellIs" dxfId="1130" priority="1240" operator="equal">
      <formula>"Moderado"</formula>
    </cfRule>
    <cfRule type="cellIs" dxfId="1129" priority="1241" operator="equal">
      <formula>"Menor"</formula>
    </cfRule>
    <cfRule type="cellIs" dxfId="1128" priority="1242" operator="equal">
      <formula>"Leve"</formula>
    </cfRule>
  </conditionalFormatting>
  <conditionalFormatting sqref="BN93">
    <cfRule type="cellIs" dxfId="1127" priority="1233" operator="equal">
      <formula>"Catastrófico"</formula>
    </cfRule>
    <cfRule type="cellIs" dxfId="1126" priority="1234" operator="equal">
      <formula>"Mayor"</formula>
    </cfRule>
    <cfRule type="cellIs" dxfId="1125" priority="1235" operator="equal">
      <formula>"Moderado"</formula>
    </cfRule>
    <cfRule type="cellIs" dxfId="1124" priority="1236" operator="equal">
      <formula>"Menor"</formula>
    </cfRule>
    <cfRule type="cellIs" dxfId="1123" priority="1237" operator="equal">
      <formula>"Leve"</formula>
    </cfRule>
  </conditionalFormatting>
  <conditionalFormatting sqref="BO93:BP93">
    <cfRule type="cellIs" dxfId="1122" priority="1228" operator="equal">
      <formula>"Catastrófico"</formula>
    </cfRule>
    <cfRule type="cellIs" dxfId="1121" priority="1229" operator="equal">
      <formula>"Mayor"</formula>
    </cfRule>
    <cfRule type="cellIs" dxfId="1120" priority="1230" operator="equal">
      <formula>"Moderado"</formula>
    </cfRule>
    <cfRule type="cellIs" dxfId="1119" priority="1231" operator="equal">
      <formula>"Menor"</formula>
    </cfRule>
    <cfRule type="cellIs" dxfId="1118" priority="1232" operator="equal">
      <formula>"Leve"</formula>
    </cfRule>
  </conditionalFormatting>
  <conditionalFormatting sqref="BL63">
    <cfRule type="cellIs" dxfId="1117" priority="1223" operator="equal">
      <formula>"Catastrófico"</formula>
    </cfRule>
    <cfRule type="cellIs" dxfId="1116" priority="1224" operator="equal">
      <formula>"Mayor"</formula>
    </cfRule>
    <cfRule type="cellIs" dxfId="1115" priority="1225" operator="equal">
      <formula>"Moderado"</formula>
    </cfRule>
    <cfRule type="cellIs" dxfId="1114" priority="1226" operator="equal">
      <formula>"Menor"</formula>
    </cfRule>
    <cfRule type="cellIs" dxfId="1113" priority="1227" operator="equal">
      <formula>"Leve"</formula>
    </cfRule>
  </conditionalFormatting>
  <conditionalFormatting sqref="BL177">
    <cfRule type="cellIs" dxfId="1112" priority="1218" operator="equal">
      <formula>"Catastrófico"</formula>
    </cfRule>
    <cfRule type="cellIs" dxfId="1111" priority="1219" operator="equal">
      <formula>"Mayor"</formula>
    </cfRule>
    <cfRule type="cellIs" dxfId="1110" priority="1220" operator="equal">
      <formula>"Moderado"</formula>
    </cfRule>
    <cfRule type="cellIs" dxfId="1109" priority="1221" operator="equal">
      <formula>"Menor"</formula>
    </cfRule>
    <cfRule type="cellIs" dxfId="1108" priority="1222" operator="equal">
      <formula>"Leve"</formula>
    </cfRule>
  </conditionalFormatting>
  <conditionalFormatting sqref="BM177">
    <cfRule type="cellIs" dxfId="1107" priority="1213" operator="equal">
      <formula>"Catastrófico"</formula>
    </cfRule>
    <cfRule type="cellIs" dxfId="1106" priority="1214" operator="equal">
      <formula>"Mayor"</formula>
    </cfRule>
    <cfRule type="cellIs" dxfId="1105" priority="1215" operator="equal">
      <formula>"Moderado"</formula>
    </cfRule>
    <cfRule type="cellIs" dxfId="1104" priority="1216" operator="equal">
      <formula>"Menor"</formula>
    </cfRule>
    <cfRule type="cellIs" dxfId="1103" priority="1217" operator="equal">
      <formula>"Leve"</formula>
    </cfRule>
  </conditionalFormatting>
  <conditionalFormatting sqref="BQ177:BR177">
    <cfRule type="cellIs" dxfId="1102" priority="1208" operator="equal">
      <formula>"Catastrófico"</formula>
    </cfRule>
    <cfRule type="cellIs" dxfId="1101" priority="1209" operator="equal">
      <formula>"Mayor"</formula>
    </cfRule>
    <cfRule type="cellIs" dxfId="1100" priority="1210" operator="equal">
      <formula>"Moderado"</formula>
    </cfRule>
    <cfRule type="cellIs" dxfId="1099" priority="1211" operator="equal">
      <formula>"Menor"</formula>
    </cfRule>
    <cfRule type="cellIs" dxfId="1098" priority="1212" operator="equal">
      <formula>"Leve"</formula>
    </cfRule>
  </conditionalFormatting>
  <conditionalFormatting sqref="BN177">
    <cfRule type="cellIs" dxfId="1097" priority="1203" operator="equal">
      <formula>"Catastrófico"</formula>
    </cfRule>
    <cfRule type="cellIs" dxfId="1096" priority="1204" operator="equal">
      <formula>"Mayor"</formula>
    </cfRule>
    <cfRule type="cellIs" dxfId="1095" priority="1205" operator="equal">
      <formula>"Moderado"</formula>
    </cfRule>
    <cfRule type="cellIs" dxfId="1094" priority="1206" operator="equal">
      <formula>"Menor"</formula>
    </cfRule>
    <cfRule type="cellIs" dxfId="1093" priority="1207" operator="equal">
      <formula>"Leve"</formula>
    </cfRule>
  </conditionalFormatting>
  <conditionalFormatting sqref="BO177">
    <cfRule type="cellIs" dxfId="1092" priority="1198" operator="equal">
      <formula>"Catastrófico"</formula>
    </cfRule>
    <cfRule type="cellIs" dxfId="1091" priority="1199" operator="equal">
      <formula>"Mayor"</formula>
    </cfRule>
    <cfRule type="cellIs" dxfId="1090" priority="1200" operator="equal">
      <formula>"Moderado"</formula>
    </cfRule>
    <cfRule type="cellIs" dxfId="1089" priority="1201" operator="equal">
      <formula>"Menor"</formula>
    </cfRule>
    <cfRule type="cellIs" dxfId="1088" priority="1202" operator="equal">
      <formula>"Leve"</formula>
    </cfRule>
  </conditionalFormatting>
  <conditionalFormatting sqref="BP177">
    <cfRule type="cellIs" dxfId="1087" priority="1193" operator="equal">
      <formula>"Catastrófico"</formula>
    </cfRule>
    <cfRule type="cellIs" dxfId="1086" priority="1194" operator="equal">
      <formula>"Mayor"</formula>
    </cfRule>
    <cfRule type="cellIs" dxfId="1085" priority="1195" operator="equal">
      <formula>"Moderado"</formula>
    </cfRule>
    <cfRule type="cellIs" dxfId="1084" priority="1196" operator="equal">
      <formula>"Menor"</formula>
    </cfRule>
    <cfRule type="cellIs" dxfId="1083" priority="1197" operator="equal">
      <formula>"Leve"</formula>
    </cfRule>
  </conditionalFormatting>
  <conditionalFormatting sqref="BL183">
    <cfRule type="cellIs" dxfId="1082" priority="1188" operator="equal">
      <formula>"Catastrófico"</formula>
    </cfRule>
    <cfRule type="cellIs" dxfId="1081" priority="1189" operator="equal">
      <formula>"Mayor"</formula>
    </cfRule>
    <cfRule type="cellIs" dxfId="1080" priority="1190" operator="equal">
      <formula>"Moderado"</formula>
    </cfRule>
    <cfRule type="cellIs" dxfId="1079" priority="1191" operator="equal">
      <formula>"Menor"</formula>
    </cfRule>
    <cfRule type="cellIs" dxfId="1078" priority="1192" operator="equal">
      <formula>"Leve"</formula>
    </cfRule>
  </conditionalFormatting>
  <conditionalFormatting sqref="BM183">
    <cfRule type="cellIs" dxfId="1077" priority="1183" operator="equal">
      <formula>"Catastrófico"</formula>
    </cfRule>
    <cfRule type="cellIs" dxfId="1076" priority="1184" operator="equal">
      <formula>"Mayor"</formula>
    </cfRule>
    <cfRule type="cellIs" dxfId="1075" priority="1185" operator="equal">
      <formula>"Moderado"</formula>
    </cfRule>
    <cfRule type="cellIs" dxfId="1074" priority="1186" operator="equal">
      <formula>"Menor"</formula>
    </cfRule>
    <cfRule type="cellIs" dxfId="1073" priority="1187" operator="equal">
      <formula>"Leve"</formula>
    </cfRule>
  </conditionalFormatting>
  <conditionalFormatting sqref="BN183">
    <cfRule type="cellIs" dxfId="1072" priority="1178" operator="equal">
      <formula>"Catastrófico"</formula>
    </cfRule>
    <cfRule type="cellIs" dxfId="1071" priority="1179" operator="equal">
      <formula>"Mayor"</formula>
    </cfRule>
    <cfRule type="cellIs" dxfId="1070" priority="1180" operator="equal">
      <formula>"Moderado"</formula>
    </cfRule>
    <cfRule type="cellIs" dxfId="1069" priority="1181" operator="equal">
      <formula>"Menor"</formula>
    </cfRule>
    <cfRule type="cellIs" dxfId="1068" priority="1182" operator="equal">
      <formula>"Leve"</formula>
    </cfRule>
  </conditionalFormatting>
  <conditionalFormatting sqref="BN184">
    <cfRule type="cellIs" dxfId="1067" priority="1173" operator="equal">
      <formula>"Catastrófico"</formula>
    </cfRule>
    <cfRule type="cellIs" dxfId="1066" priority="1174" operator="equal">
      <formula>"Mayor"</formula>
    </cfRule>
    <cfRule type="cellIs" dxfId="1065" priority="1175" operator="equal">
      <formula>"Moderado"</formula>
    </cfRule>
    <cfRule type="cellIs" dxfId="1064" priority="1176" operator="equal">
      <formula>"Menor"</formula>
    </cfRule>
    <cfRule type="cellIs" dxfId="1063" priority="1177" operator="equal">
      <formula>"Leve"</formula>
    </cfRule>
  </conditionalFormatting>
  <conditionalFormatting sqref="BL189">
    <cfRule type="cellIs" dxfId="1062" priority="1168" operator="equal">
      <formula>"Catastrófico"</formula>
    </cfRule>
    <cfRule type="cellIs" dxfId="1061" priority="1169" operator="equal">
      <formula>"Mayor"</formula>
    </cfRule>
    <cfRule type="cellIs" dxfId="1060" priority="1170" operator="equal">
      <formula>"Moderado"</formula>
    </cfRule>
    <cfRule type="cellIs" dxfId="1059" priority="1171" operator="equal">
      <formula>"Menor"</formula>
    </cfRule>
    <cfRule type="cellIs" dxfId="1058" priority="1172" operator="equal">
      <formula>"Leve"</formula>
    </cfRule>
  </conditionalFormatting>
  <conditionalFormatting sqref="BM189">
    <cfRule type="cellIs" dxfId="1057" priority="1163" operator="equal">
      <formula>"Catastrófico"</formula>
    </cfRule>
    <cfRule type="cellIs" dxfId="1056" priority="1164" operator="equal">
      <formula>"Mayor"</formula>
    </cfRule>
    <cfRule type="cellIs" dxfId="1055" priority="1165" operator="equal">
      <formula>"Moderado"</formula>
    </cfRule>
    <cfRule type="cellIs" dxfId="1054" priority="1166" operator="equal">
      <formula>"Menor"</formula>
    </cfRule>
    <cfRule type="cellIs" dxfId="1053" priority="1167" operator="equal">
      <formula>"Leve"</formula>
    </cfRule>
  </conditionalFormatting>
  <conditionalFormatting sqref="BQ189:BR189">
    <cfRule type="cellIs" dxfId="1052" priority="1158" operator="equal">
      <formula>"Catastrófico"</formula>
    </cfRule>
    <cfRule type="cellIs" dxfId="1051" priority="1159" operator="equal">
      <formula>"Mayor"</formula>
    </cfRule>
    <cfRule type="cellIs" dxfId="1050" priority="1160" operator="equal">
      <formula>"Moderado"</formula>
    </cfRule>
    <cfRule type="cellIs" dxfId="1049" priority="1161" operator="equal">
      <formula>"Menor"</formula>
    </cfRule>
    <cfRule type="cellIs" dxfId="1048" priority="1162" operator="equal">
      <formula>"Leve"</formula>
    </cfRule>
  </conditionalFormatting>
  <conditionalFormatting sqref="BN189">
    <cfRule type="cellIs" dxfId="1047" priority="1153" operator="equal">
      <formula>"Catastrófico"</formula>
    </cfRule>
    <cfRule type="cellIs" dxfId="1046" priority="1154" operator="equal">
      <formula>"Mayor"</formula>
    </cfRule>
    <cfRule type="cellIs" dxfId="1045" priority="1155" operator="equal">
      <formula>"Moderado"</formula>
    </cfRule>
    <cfRule type="cellIs" dxfId="1044" priority="1156" operator="equal">
      <formula>"Menor"</formula>
    </cfRule>
    <cfRule type="cellIs" dxfId="1043" priority="1157" operator="equal">
      <formula>"Leve"</formula>
    </cfRule>
  </conditionalFormatting>
  <conditionalFormatting sqref="BO189">
    <cfRule type="cellIs" dxfId="1042" priority="1148" operator="equal">
      <formula>"Catastrófico"</formula>
    </cfRule>
    <cfRule type="cellIs" dxfId="1041" priority="1149" operator="equal">
      <formula>"Mayor"</formula>
    </cfRule>
    <cfRule type="cellIs" dxfId="1040" priority="1150" operator="equal">
      <formula>"Moderado"</formula>
    </cfRule>
    <cfRule type="cellIs" dxfId="1039" priority="1151" operator="equal">
      <formula>"Menor"</formula>
    </cfRule>
    <cfRule type="cellIs" dxfId="1038" priority="1152" operator="equal">
      <formula>"Leve"</formula>
    </cfRule>
  </conditionalFormatting>
  <conditionalFormatting sqref="BP189">
    <cfRule type="cellIs" dxfId="1037" priority="1143" operator="equal">
      <formula>"Catastrófico"</formula>
    </cfRule>
    <cfRule type="cellIs" dxfId="1036" priority="1144" operator="equal">
      <formula>"Mayor"</formula>
    </cfRule>
    <cfRule type="cellIs" dxfId="1035" priority="1145" operator="equal">
      <formula>"Moderado"</formula>
    </cfRule>
    <cfRule type="cellIs" dxfId="1034" priority="1146" operator="equal">
      <formula>"Menor"</formula>
    </cfRule>
    <cfRule type="cellIs" dxfId="1033" priority="1147" operator="equal">
      <formula>"Leve"</formula>
    </cfRule>
  </conditionalFormatting>
  <conditionalFormatting sqref="BL195">
    <cfRule type="cellIs" dxfId="1032" priority="1138" operator="equal">
      <formula>"Catastrófico"</formula>
    </cfRule>
    <cfRule type="cellIs" dxfId="1031" priority="1139" operator="equal">
      <formula>"Mayor"</formula>
    </cfRule>
    <cfRule type="cellIs" dxfId="1030" priority="1140" operator="equal">
      <formula>"Moderado"</formula>
    </cfRule>
    <cfRule type="cellIs" dxfId="1029" priority="1141" operator="equal">
      <formula>"Menor"</formula>
    </cfRule>
    <cfRule type="cellIs" dxfId="1028" priority="1142" operator="equal">
      <formula>"Leve"</formula>
    </cfRule>
  </conditionalFormatting>
  <conditionalFormatting sqref="BM195">
    <cfRule type="cellIs" dxfId="1027" priority="1133" operator="equal">
      <formula>"Catastrófico"</formula>
    </cfRule>
    <cfRule type="cellIs" dxfId="1026" priority="1134" operator="equal">
      <formula>"Mayor"</formula>
    </cfRule>
    <cfRule type="cellIs" dxfId="1025" priority="1135" operator="equal">
      <formula>"Moderado"</formula>
    </cfRule>
    <cfRule type="cellIs" dxfId="1024" priority="1136" operator="equal">
      <formula>"Menor"</formula>
    </cfRule>
    <cfRule type="cellIs" dxfId="1023" priority="1137" operator="equal">
      <formula>"Leve"</formula>
    </cfRule>
  </conditionalFormatting>
  <conditionalFormatting sqref="BN195">
    <cfRule type="cellIs" dxfId="1022" priority="1128" operator="equal">
      <formula>"Catastrófico"</formula>
    </cfRule>
    <cfRule type="cellIs" dxfId="1021" priority="1129" operator="equal">
      <formula>"Mayor"</formula>
    </cfRule>
    <cfRule type="cellIs" dxfId="1020" priority="1130" operator="equal">
      <formula>"Moderado"</formula>
    </cfRule>
    <cfRule type="cellIs" dxfId="1019" priority="1131" operator="equal">
      <formula>"Menor"</formula>
    </cfRule>
    <cfRule type="cellIs" dxfId="1018" priority="1132" operator="equal">
      <formula>"Leve"</formula>
    </cfRule>
  </conditionalFormatting>
  <conditionalFormatting sqref="BQ195:BR195">
    <cfRule type="cellIs" dxfId="1017" priority="1123" operator="equal">
      <formula>"Catastrófico"</formula>
    </cfRule>
    <cfRule type="cellIs" dxfId="1016" priority="1124" operator="equal">
      <formula>"Mayor"</formula>
    </cfRule>
    <cfRule type="cellIs" dxfId="1015" priority="1125" operator="equal">
      <formula>"Moderado"</formula>
    </cfRule>
    <cfRule type="cellIs" dxfId="1014" priority="1126" operator="equal">
      <formula>"Menor"</formula>
    </cfRule>
    <cfRule type="cellIs" dxfId="1013" priority="1127" operator="equal">
      <formula>"Leve"</formula>
    </cfRule>
  </conditionalFormatting>
  <conditionalFormatting sqref="BO195">
    <cfRule type="cellIs" dxfId="1012" priority="1118" operator="equal">
      <formula>"Catastrófico"</formula>
    </cfRule>
    <cfRule type="cellIs" dxfId="1011" priority="1119" operator="equal">
      <formula>"Mayor"</formula>
    </cfRule>
    <cfRule type="cellIs" dxfId="1010" priority="1120" operator="equal">
      <formula>"Moderado"</formula>
    </cfRule>
    <cfRule type="cellIs" dxfId="1009" priority="1121" operator="equal">
      <formula>"Menor"</formula>
    </cfRule>
    <cfRule type="cellIs" dxfId="1008" priority="1122" operator="equal">
      <formula>"Leve"</formula>
    </cfRule>
  </conditionalFormatting>
  <conditionalFormatting sqref="BP195">
    <cfRule type="cellIs" dxfId="1007" priority="1113" operator="equal">
      <formula>"Catastrófico"</formula>
    </cfRule>
    <cfRule type="cellIs" dxfId="1006" priority="1114" operator="equal">
      <formula>"Mayor"</formula>
    </cfRule>
    <cfRule type="cellIs" dxfId="1005" priority="1115" operator="equal">
      <formula>"Moderado"</formula>
    </cfRule>
    <cfRule type="cellIs" dxfId="1004" priority="1116" operator="equal">
      <formula>"Menor"</formula>
    </cfRule>
    <cfRule type="cellIs" dxfId="1003" priority="1117" operator="equal">
      <formula>"Leve"</formula>
    </cfRule>
  </conditionalFormatting>
  <conditionalFormatting sqref="BL201">
    <cfRule type="cellIs" dxfId="1002" priority="1108" operator="equal">
      <formula>"Catastrófico"</formula>
    </cfRule>
    <cfRule type="cellIs" dxfId="1001" priority="1109" operator="equal">
      <formula>"Mayor"</formula>
    </cfRule>
    <cfRule type="cellIs" dxfId="1000" priority="1110" operator="equal">
      <formula>"Moderado"</formula>
    </cfRule>
    <cfRule type="cellIs" dxfId="999" priority="1111" operator="equal">
      <formula>"Menor"</formula>
    </cfRule>
    <cfRule type="cellIs" dxfId="998" priority="1112" operator="equal">
      <formula>"Leve"</formula>
    </cfRule>
  </conditionalFormatting>
  <conditionalFormatting sqref="BM201">
    <cfRule type="cellIs" dxfId="997" priority="1103" operator="equal">
      <formula>"Catastrófico"</formula>
    </cfRule>
    <cfRule type="cellIs" dxfId="996" priority="1104" operator="equal">
      <formula>"Mayor"</formula>
    </cfRule>
    <cfRule type="cellIs" dxfId="995" priority="1105" operator="equal">
      <formula>"Moderado"</formula>
    </cfRule>
    <cfRule type="cellIs" dxfId="994" priority="1106" operator="equal">
      <formula>"Menor"</formula>
    </cfRule>
    <cfRule type="cellIs" dxfId="993" priority="1107" operator="equal">
      <formula>"Leve"</formula>
    </cfRule>
  </conditionalFormatting>
  <conditionalFormatting sqref="BN201">
    <cfRule type="cellIs" dxfId="992" priority="1098" operator="equal">
      <formula>"Catastrófico"</formula>
    </cfRule>
    <cfRule type="cellIs" dxfId="991" priority="1099" operator="equal">
      <formula>"Mayor"</formula>
    </cfRule>
    <cfRule type="cellIs" dxfId="990" priority="1100" operator="equal">
      <formula>"Moderado"</formula>
    </cfRule>
    <cfRule type="cellIs" dxfId="989" priority="1101" operator="equal">
      <formula>"Menor"</formula>
    </cfRule>
    <cfRule type="cellIs" dxfId="988" priority="1102" operator="equal">
      <formula>"Leve"</formula>
    </cfRule>
  </conditionalFormatting>
  <conditionalFormatting sqref="BO201">
    <cfRule type="cellIs" dxfId="987" priority="1093" operator="equal">
      <formula>"Catastrófico"</formula>
    </cfRule>
    <cfRule type="cellIs" dxfId="986" priority="1094" operator="equal">
      <formula>"Mayor"</formula>
    </cfRule>
    <cfRule type="cellIs" dxfId="985" priority="1095" operator="equal">
      <formula>"Moderado"</formula>
    </cfRule>
    <cfRule type="cellIs" dxfId="984" priority="1096" operator="equal">
      <formula>"Menor"</formula>
    </cfRule>
    <cfRule type="cellIs" dxfId="983" priority="1097" operator="equal">
      <formula>"Leve"</formula>
    </cfRule>
  </conditionalFormatting>
  <conditionalFormatting sqref="BP201">
    <cfRule type="cellIs" dxfId="982" priority="1088" operator="equal">
      <formula>"Catastrófico"</formula>
    </cfRule>
    <cfRule type="cellIs" dxfId="981" priority="1089" operator="equal">
      <formula>"Mayor"</formula>
    </cfRule>
    <cfRule type="cellIs" dxfId="980" priority="1090" operator="equal">
      <formula>"Moderado"</formula>
    </cfRule>
    <cfRule type="cellIs" dxfId="979" priority="1091" operator="equal">
      <formula>"Menor"</formula>
    </cfRule>
    <cfRule type="cellIs" dxfId="978" priority="1092" operator="equal">
      <formula>"Leve"</formula>
    </cfRule>
  </conditionalFormatting>
  <conditionalFormatting sqref="BQ201">
    <cfRule type="cellIs" dxfId="977" priority="1083" operator="equal">
      <formula>"Catastrófico"</formula>
    </cfRule>
    <cfRule type="cellIs" dxfId="976" priority="1084" operator="equal">
      <formula>"Mayor"</formula>
    </cfRule>
    <cfRule type="cellIs" dxfId="975" priority="1085" operator="equal">
      <formula>"Moderado"</formula>
    </cfRule>
    <cfRule type="cellIs" dxfId="974" priority="1086" operator="equal">
      <formula>"Menor"</formula>
    </cfRule>
    <cfRule type="cellIs" dxfId="973" priority="1087" operator="equal">
      <formula>"Leve"</formula>
    </cfRule>
  </conditionalFormatting>
  <conditionalFormatting sqref="BR201">
    <cfRule type="cellIs" dxfId="972" priority="1078" operator="equal">
      <formula>"Catastrófico"</formula>
    </cfRule>
    <cfRule type="cellIs" dxfId="971" priority="1079" operator="equal">
      <formula>"Mayor"</formula>
    </cfRule>
    <cfRule type="cellIs" dxfId="970" priority="1080" operator="equal">
      <formula>"Moderado"</formula>
    </cfRule>
    <cfRule type="cellIs" dxfId="969" priority="1081" operator="equal">
      <formula>"Menor"</formula>
    </cfRule>
    <cfRule type="cellIs" dxfId="968" priority="1082" operator="equal">
      <formula>"Leve"</formula>
    </cfRule>
  </conditionalFormatting>
  <conditionalFormatting sqref="BL207">
    <cfRule type="cellIs" dxfId="967" priority="1073" operator="equal">
      <formula>"Catastrófico"</formula>
    </cfRule>
    <cfRule type="cellIs" dxfId="966" priority="1074" operator="equal">
      <formula>"Mayor"</formula>
    </cfRule>
    <cfRule type="cellIs" dxfId="965" priority="1075" operator="equal">
      <formula>"Moderado"</formula>
    </cfRule>
    <cfRule type="cellIs" dxfId="964" priority="1076" operator="equal">
      <formula>"Menor"</formula>
    </cfRule>
    <cfRule type="cellIs" dxfId="963" priority="1077" operator="equal">
      <formula>"Leve"</formula>
    </cfRule>
  </conditionalFormatting>
  <conditionalFormatting sqref="BM207">
    <cfRule type="cellIs" dxfId="962" priority="1068" operator="equal">
      <formula>"Catastrófico"</formula>
    </cfRule>
    <cfRule type="cellIs" dxfId="961" priority="1069" operator="equal">
      <formula>"Mayor"</formula>
    </cfRule>
    <cfRule type="cellIs" dxfId="960" priority="1070" operator="equal">
      <formula>"Moderado"</formula>
    </cfRule>
    <cfRule type="cellIs" dxfId="959" priority="1071" operator="equal">
      <formula>"Menor"</formula>
    </cfRule>
    <cfRule type="cellIs" dxfId="958" priority="1072" operator="equal">
      <formula>"Leve"</formula>
    </cfRule>
  </conditionalFormatting>
  <conditionalFormatting sqref="BN207">
    <cfRule type="cellIs" dxfId="957" priority="1063" operator="equal">
      <formula>"Catastrófico"</formula>
    </cfRule>
    <cfRule type="cellIs" dxfId="956" priority="1064" operator="equal">
      <formula>"Mayor"</formula>
    </cfRule>
    <cfRule type="cellIs" dxfId="955" priority="1065" operator="equal">
      <formula>"Moderado"</formula>
    </cfRule>
    <cfRule type="cellIs" dxfId="954" priority="1066" operator="equal">
      <formula>"Menor"</formula>
    </cfRule>
    <cfRule type="cellIs" dxfId="953" priority="1067" operator="equal">
      <formula>"Leve"</formula>
    </cfRule>
  </conditionalFormatting>
  <conditionalFormatting sqref="BQ207:BR207">
    <cfRule type="cellIs" dxfId="952" priority="1058" operator="equal">
      <formula>"Catastrófico"</formula>
    </cfRule>
    <cfRule type="cellIs" dxfId="951" priority="1059" operator="equal">
      <formula>"Mayor"</formula>
    </cfRule>
    <cfRule type="cellIs" dxfId="950" priority="1060" operator="equal">
      <formula>"Moderado"</formula>
    </cfRule>
    <cfRule type="cellIs" dxfId="949" priority="1061" operator="equal">
      <formula>"Menor"</formula>
    </cfRule>
    <cfRule type="cellIs" dxfId="948" priority="1062" operator="equal">
      <formula>"Leve"</formula>
    </cfRule>
  </conditionalFormatting>
  <conditionalFormatting sqref="BO207">
    <cfRule type="cellIs" dxfId="947" priority="1053" operator="equal">
      <formula>"Catastrófico"</formula>
    </cfRule>
    <cfRule type="cellIs" dxfId="946" priority="1054" operator="equal">
      <formula>"Mayor"</formula>
    </cfRule>
    <cfRule type="cellIs" dxfId="945" priority="1055" operator="equal">
      <formula>"Moderado"</formula>
    </cfRule>
    <cfRule type="cellIs" dxfId="944" priority="1056" operator="equal">
      <formula>"Menor"</formula>
    </cfRule>
    <cfRule type="cellIs" dxfId="943" priority="1057" operator="equal">
      <formula>"Leve"</formula>
    </cfRule>
  </conditionalFormatting>
  <conditionalFormatting sqref="BP207">
    <cfRule type="cellIs" dxfId="942" priority="1048" operator="equal">
      <formula>"Catastrófico"</formula>
    </cfRule>
    <cfRule type="cellIs" dxfId="941" priority="1049" operator="equal">
      <formula>"Mayor"</formula>
    </cfRule>
    <cfRule type="cellIs" dxfId="940" priority="1050" operator="equal">
      <formula>"Moderado"</formula>
    </cfRule>
    <cfRule type="cellIs" dxfId="939" priority="1051" operator="equal">
      <formula>"Menor"</formula>
    </cfRule>
    <cfRule type="cellIs" dxfId="938" priority="1052" operator="equal">
      <formula>"Leve"</formula>
    </cfRule>
  </conditionalFormatting>
  <conditionalFormatting sqref="BL213">
    <cfRule type="cellIs" dxfId="937" priority="1043" operator="equal">
      <formula>"Catastrófico"</formula>
    </cfRule>
    <cfRule type="cellIs" dxfId="936" priority="1044" operator="equal">
      <formula>"Mayor"</formula>
    </cfRule>
    <cfRule type="cellIs" dxfId="935" priority="1045" operator="equal">
      <formula>"Moderado"</formula>
    </cfRule>
    <cfRule type="cellIs" dxfId="934" priority="1046" operator="equal">
      <formula>"Menor"</formula>
    </cfRule>
    <cfRule type="cellIs" dxfId="933" priority="1047" operator="equal">
      <formula>"Leve"</formula>
    </cfRule>
  </conditionalFormatting>
  <conditionalFormatting sqref="BM213">
    <cfRule type="cellIs" dxfId="932" priority="1038" operator="equal">
      <formula>"Catastrófico"</formula>
    </cfRule>
    <cfRule type="cellIs" dxfId="931" priority="1039" operator="equal">
      <formula>"Mayor"</formula>
    </cfRule>
    <cfRule type="cellIs" dxfId="930" priority="1040" operator="equal">
      <formula>"Moderado"</formula>
    </cfRule>
    <cfRule type="cellIs" dxfId="929" priority="1041" operator="equal">
      <formula>"Menor"</formula>
    </cfRule>
    <cfRule type="cellIs" dxfId="928" priority="1042" operator="equal">
      <formula>"Leve"</formula>
    </cfRule>
  </conditionalFormatting>
  <conditionalFormatting sqref="BN213">
    <cfRule type="cellIs" dxfId="927" priority="1033" operator="equal">
      <formula>"Catastrófico"</formula>
    </cfRule>
    <cfRule type="cellIs" dxfId="926" priority="1034" operator="equal">
      <formula>"Mayor"</formula>
    </cfRule>
    <cfRule type="cellIs" dxfId="925" priority="1035" operator="equal">
      <formula>"Moderado"</formula>
    </cfRule>
    <cfRule type="cellIs" dxfId="924" priority="1036" operator="equal">
      <formula>"Menor"</formula>
    </cfRule>
    <cfRule type="cellIs" dxfId="923" priority="1037" operator="equal">
      <formula>"Leve"</formula>
    </cfRule>
  </conditionalFormatting>
  <conditionalFormatting sqref="BO213">
    <cfRule type="cellIs" dxfId="922" priority="1028" operator="equal">
      <formula>"Catastrófico"</formula>
    </cfRule>
    <cfRule type="cellIs" dxfId="921" priority="1029" operator="equal">
      <formula>"Mayor"</formula>
    </cfRule>
    <cfRule type="cellIs" dxfId="920" priority="1030" operator="equal">
      <formula>"Moderado"</formula>
    </cfRule>
    <cfRule type="cellIs" dxfId="919" priority="1031" operator="equal">
      <formula>"Menor"</formula>
    </cfRule>
    <cfRule type="cellIs" dxfId="918" priority="1032" operator="equal">
      <formula>"Leve"</formula>
    </cfRule>
  </conditionalFormatting>
  <conditionalFormatting sqref="BP213">
    <cfRule type="cellIs" dxfId="917" priority="1023" operator="equal">
      <formula>"Catastrófico"</formula>
    </cfRule>
    <cfRule type="cellIs" dxfId="916" priority="1024" operator="equal">
      <formula>"Mayor"</formula>
    </cfRule>
    <cfRule type="cellIs" dxfId="915" priority="1025" operator="equal">
      <formula>"Moderado"</formula>
    </cfRule>
    <cfRule type="cellIs" dxfId="914" priority="1026" operator="equal">
      <formula>"Menor"</formula>
    </cfRule>
    <cfRule type="cellIs" dxfId="913" priority="1027" operator="equal">
      <formula>"Leve"</formula>
    </cfRule>
  </conditionalFormatting>
  <conditionalFormatting sqref="BQ213">
    <cfRule type="cellIs" dxfId="912" priority="1018" operator="equal">
      <formula>"Catastrófico"</formula>
    </cfRule>
    <cfRule type="cellIs" dxfId="911" priority="1019" operator="equal">
      <formula>"Mayor"</formula>
    </cfRule>
    <cfRule type="cellIs" dxfId="910" priority="1020" operator="equal">
      <formula>"Moderado"</formula>
    </cfRule>
    <cfRule type="cellIs" dxfId="909" priority="1021" operator="equal">
      <formula>"Menor"</formula>
    </cfRule>
    <cfRule type="cellIs" dxfId="908" priority="1022" operator="equal">
      <formula>"Leve"</formula>
    </cfRule>
  </conditionalFormatting>
  <conditionalFormatting sqref="BR213">
    <cfRule type="cellIs" dxfId="907" priority="1013" operator="equal">
      <formula>"Catastrófico"</formula>
    </cfRule>
    <cfRule type="cellIs" dxfId="906" priority="1014" operator="equal">
      <formula>"Mayor"</formula>
    </cfRule>
    <cfRule type="cellIs" dxfId="905" priority="1015" operator="equal">
      <formula>"Moderado"</formula>
    </cfRule>
    <cfRule type="cellIs" dxfId="904" priority="1016" operator="equal">
      <formula>"Menor"</formula>
    </cfRule>
    <cfRule type="cellIs" dxfId="903" priority="1017" operator="equal">
      <formula>"Leve"</formula>
    </cfRule>
  </conditionalFormatting>
  <conditionalFormatting sqref="BM111:BN111">
    <cfRule type="cellIs" dxfId="902" priority="1008" operator="equal">
      <formula>"Catastrófico"</formula>
    </cfRule>
    <cfRule type="cellIs" dxfId="901" priority="1009" operator="equal">
      <formula>"Mayor"</formula>
    </cfRule>
    <cfRule type="cellIs" dxfId="900" priority="1010" operator="equal">
      <formula>"Moderado"</formula>
    </cfRule>
    <cfRule type="cellIs" dxfId="899" priority="1011" operator="equal">
      <formula>"Menor"</formula>
    </cfRule>
    <cfRule type="cellIs" dxfId="898" priority="1012" operator="equal">
      <formula>"Leve"</formula>
    </cfRule>
  </conditionalFormatting>
  <conditionalFormatting sqref="BQ111:BR111">
    <cfRule type="cellIs" dxfId="897" priority="1003" operator="equal">
      <formula>"Catastrófico"</formula>
    </cfRule>
    <cfRule type="cellIs" dxfId="896" priority="1004" operator="equal">
      <formula>"Mayor"</formula>
    </cfRule>
    <cfRule type="cellIs" dxfId="895" priority="1005" operator="equal">
      <formula>"Moderado"</formula>
    </cfRule>
    <cfRule type="cellIs" dxfId="894" priority="1006" operator="equal">
      <formula>"Menor"</formula>
    </cfRule>
    <cfRule type="cellIs" dxfId="893" priority="1007" operator="equal">
      <formula>"Leve"</formula>
    </cfRule>
  </conditionalFormatting>
  <conditionalFormatting sqref="BO111:BP111">
    <cfRule type="cellIs" dxfId="892" priority="998" operator="equal">
      <formula>"Catastrófico"</formula>
    </cfRule>
    <cfRule type="cellIs" dxfId="891" priority="999" operator="equal">
      <formula>"Mayor"</formula>
    </cfRule>
    <cfRule type="cellIs" dxfId="890" priority="1000" operator="equal">
      <formula>"Moderado"</formula>
    </cfRule>
    <cfRule type="cellIs" dxfId="889" priority="1001" operator="equal">
      <formula>"Menor"</formula>
    </cfRule>
    <cfRule type="cellIs" dxfId="888" priority="1002" operator="equal">
      <formula>"Leve"</formula>
    </cfRule>
  </conditionalFormatting>
  <conditionalFormatting sqref="BS45">
    <cfRule type="cellIs" dxfId="887" priority="948" operator="equal">
      <formula>"Catastrófico"</formula>
    </cfRule>
    <cfRule type="cellIs" dxfId="886" priority="949" operator="equal">
      <formula>"Mayor"</formula>
    </cfRule>
    <cfRule type="cellIs" dxfId="885" priority="950" operator="equal">
      <formula>"Moderado"</formula>
    </cfRule>
    <cfRule type="cellIs" dxfId="884" priority="951" operator="equal">
      <formula>"Menor"</formula>
    </cfRule>
    <cfRule type="cellIs" dxfId="883" priority="952" operator="equal">
      <formula>"Leve"</formula>
    </cfRule>
  </conditionalFormatting>
  <conditionalFormatting sqref="BL51">
    <cfRule type="cellIs" dxfId="882" priority="938" operator="equal">
      <formula>"Catastrófico"</formula>
    </cfRule>
    <cfRule type="cellIs" dxfId="881" priority="939" operator="equal">
      <formula>"Mayor"</formula>
    </cfRule>
    <cfRule type="cellIs" dxfId="880" priority="940" operator="equal">
      <formula>"Moderado"</formula>
    </cfRule>
    <cfRule type="cellIs" dxfId="879" priority="941" operator="equal">
      <formula>"Menor"</formula>
    </cfRule>
    <cfRule type="cellIs" dxfId="878" priority="942" operator="equal">
      <formula>"Leve"</formula>
    </cfRule>
  </conditionalFormatting>
  <conditionalFormatting sqref="BS51">
    <cfRule type="cellIs" dxfId="877" priority="933" operator="equal">
      <formula>"Catastrófico"</formula>
    </cfRule>
    <cfRule type="cellIs" dxfId="876" priority="934" operator="equal">
      <formula>"Mayor"</formula>
    </cfRule>
    <cfRule type="cellIs" dxfId="875" priority="935" operator="equal">
      <formula>"Moderado"</formula>
    </cfRule>
    <cfRule type="cellIs" dxfId="874" priority="936" operator="equal">
      <formula>"Menor"</formula>
    </cfRule>
    <cfRule type="cellIs" dxfId="873" priority="937" operator="equal">
      <formula>"Leve"</formula>
    </cfRule>
  </conditionalFormatting>
  <conditionalFormatting sqref="BM45">
    <cfRule type="cellIs" dxfId="872" priority="928" operator="equal">
      <formula>"Catastrófico"</formula>
    </cfRule>
    <cfRule type="cellIs" dxfId="871" priority="929" operator="equal">
      <formula>"Mayor"</formula>
    </cfRule>
    <cfRule type="cellIs" dxfId="870" priority="930" operator="equal">
      <formula>"Moderado"</formula>
    </cfRule>
    <cfRule type="cellIs" dxfId="869" priority="931" operator="equal">
      <formula>"Menor"</formula>
    </cfRule>
    <cfRule type="cellIs" dxfId="868" priority="932" operator="equal">
      <formula>"Leve"</formula>
    </cfRule>
  </conditionalFormatting>
  <conditionalFormatting sqref="BL117">
    <cfRule type="cellIs" dxfId="867" priority="923" operator="equal">
      <formula>"Catastrófico"</formula>
    </cfRule>
    <cfRule type="cellIs" dxfId="866" priority="924" operator="equal">
      <formula>"Mayor"</formula>
    </cfRule>
    <cfRule type="cellIs" dxfId="865" priority="925" operator="equal">
      <formula>"Moderado"</formula>
    </cfRule>
    <cfRule type="cellIs" dxfId="864" priority="926" operator="equal">
      <formula>"Menor"</formula>
    </cfRule>
    <cfRule type="cellIs" dxfId="863" priority="927" operator="equal">
      <formula>"Leve"</formula>
    </cfRule>
  </conditionalFormatting>
  <conditionalFormatting sqref="BM117:BP117">
    <cfRule type="cellIs" dxfId="862" priority="918" operator="equal">
      <formula>"Catastrófico"</formula>
    </cfRule>
    <cfRule type="cellIs" dxfId="861" priority="919" operator="equal">
      <formula>"Mayor"</formula>
    </cfRule>
    <cfRule type="cellIs" dxfId="860" priority="920" operator="equal">
      <formula>"Moderado"</formula>
    </cfRule>
    <cfRule type="cellIs" dxfId="859" priority="921" operator="equal">
      <formula>"Menor"</formula>
    </cfRule>
    <cfRule type="cellIs" dxfId="858" priority="922" operator="equal">
      <formula>"Leve"</formula>
    </cfRule>
  </conditionalFormatting>
  <conditionalFormatting sqref="BQ117:BR117">
    <cfRule type="cellIs" dxfId="857" priority="913" operator="equal">
      <formula>"Catastrófico"</formula>
    </cfRule>
    <cfRule type="cellIs" dxfId="856" priority="914" operator="equal">
      <formula>"Mayor"</formula>
    </cfRule>
    <cfRule type="cellIs" dxfId="855" priority="915" operator="equal">
      <formula>"Moderado"</formula>
    </cfRule>
    <cfRule type="cellIs" dxfId="854" priority="916" operator="equal">
      <formula>"Menor"</formula>
    </cfRule>
    <cfRule type="cellIs" dxfId="853" priority="917" operator="equal">
      <formula>"Leve"</formula>
    </cfRule>
  </conditionalFormatting>
  <conditionalFormatting sqref="K225">
    <cfRule type="cellIs" dxfId="852" priority="908" operator="equal">
      <formula>"Muy Alta"</formula>
    </cfRule>
    <cfRule type="cellIs" dxfId="851" priority="909" operator="equal">
      <formula>"Alta"</formula>
    </cfRule>
    <cfRule type="cellIs" dxfId="850" priority="910" operator="equal">
      <formula>"Media"</formula>
    </cfRule>
    <cfRule type="cellIs" dxfId="849" priority="911" operator="equal">
      <formula>"Baja"</formula>
    </cfRule>
    <cfRule type="cellIs" dxfId="848" priority="912" operator="equal">
      <formula>"Muy Baja"</formula>
    </cfRule>
  </conditionalFormatting>
  <conditionalFormatting sqref="N225 BT225:CR225">
    <cfRule type="cellIs" dxfId="847" priority="903" operator="equal">
      <formula>"Catastrófico"</formula>
    </cfRule>
    <cfRule type="cellIs" dxfId="846" priority="904" operator="equal">
      <formula>"Mayor"</formula>
    </cfRule>
    <cfRule type="cellIs" dxfId="845" priority="905" operator="equal">
      <formula>"Moderado"</formula>
    </cfRule>
    <cfRule type="cellIs" dxfId="844" priority="906" operator="equal">
      <formula>"Menor"</formula>
    </cfRule>
    <cfRule type="cellIs" dxfId="843" priority="907" operator="equal">
      <formula>"Leve"</formula>
    </cfRule>
  </conditionalFormatting>
  <conditionalFormatting sqref="Q225">
    <cfRule type="cellIs" dxfId="842" priority="899" operator="equal">
      <formula>"Extremo"</formula>
    </cfRule>
    <cfRule type="cellIs" dxfId="841" priority="900" operator="equal">
      <formula>"Alto"</formula>
    </cfRule>
    <cfRule type="cellIs" dxfId="840" priority="901" operator="equal">
      <formula>"Moderado"</formula>
    </cfRule>
    <cfRule type="cellIs" dxfId="839" priority="902" operator="equal">
      <formula>"Bajo"</formula>
    </cfRule>
  </conditionalFormatting>
  <conditionalFormatting sqref="O225:P225">
    <cfRule type="cellIs" dxfId="838" priority="894" operator="equal">
      <formula>"Catastrófico"</formula>
    </cfRule>
    <cfRule type="cellIs" dxfId="837" priority="895" operator="equal">
      <formula>"Mayor"</formula>
    </cfRule>
    <cfRule type="cellIs" dxfId="836" priority="896" operator="equal">
      <formula>"Moderado"</formula>
    </cfRule>
    <cfRule type="cellIs" dxfId="835" priority="897" operator="equal">
      <formula>"Menor"</formula>
    </cfRule>
    <cfRule type="cellIs" dxfId="834" priority="898" operator="equal">
      <formula>"Leve"</formula>
    </cfRule>
  </conditionalFormatting>
  <conditionalFormatting sqref="AF225:AF230">
    <cfRule type="cellIs" dxfId="833" priority="889" operator="equal">
      <formula>"Muy Alta"</formula>
    </cfRule>
    <cfRule type="cellIs" dxfId="832" priority="890" operator="equal">
      <formula>"Alta"</formula>
    </cfRule>
    <cfRule type="cellIs" dxfId="831" priority="891" operator="equal">
      <formula>"Media"</formula>
    </cfRule>
    <cfRule type="cellIs" dxfId="830" priority="892" operator="equal">
      <formula>"Baja"</formula>
    </cfRule>
    <cfRule type="cellIs" dxfId="829" priority="893" operator="equal">
      <formula>"Muy Baja"</formula>
    </cfRule>
  </conditionalFormatting>
  <conditionalFormatting sqref="AH225:AH230">
    <cfRule type="cellIs" dxfId="828" priority="884" operator="equal">
      <formula>"Catastrófico"</formula>
    </cfRule>
    <cfRule type="cellIs" dxfId="827" priority="885" operator="equal">
      <formula>"Mayor"</formula>
    </cfRule>
    <cfRule type="cellIs" dxfId="826" priority="886" operator="equal">
      <formula>"Moderado"</formula>
    </cfRule>
    <cfRule type="cellIs" dxfId="825" priority="887" operator="equal">
      <formula>"Menor"</formula>
    </cfRule>
    <cfRule type="cellIs" dxfId="824" priority="888" operator="equal">
      <formula>"Leve"</formula>
    </cfRule>
  </conditionalFormatting>
  <conditionalFormatting sqref="AJ225:AJ230">
    <cfRule type="cellIs" dxfId="823" priority="880" operator="equal">
      <formula>"Extremo"</formula>
    </cfRule>
    <cfRule type="cellIs" dxfId="822" priority="881" operator="equal">
      <formula>"Alto"</formula>
    </cfRule>
    <cfRule type="cellIs" dxfId="821" priority="882" operator="equal">
      <formula>"Moderado"</formula>
    </cfRule>
    <cfRule type="cellIs" dxfId="820" priority="883" operator="equal">
      <formula>"Bajo"</formula>
    </cfRule>
  </conditionalFormatting>
  <conditionalFormatting sqref="BJ225">
    <cfRule type="cellIs" dxfId="819" priority="875" operator="equal">
      <formula>"Catastrófico"</formula>
    </cfRule>
    <cfRule type="cellIs" dxfId="818" priority="876" operator="equal">
      <formula>"Mayor"</formula>
    </cfRule>
    <cfRule type="cellIs" dxfId="817" priority="877" operator="equal">
      <formula>"Moderado"</formula>
    </cfRule>
    <cfRule type="cellIs" dxfId="816" priority="878" operator="equal">
      <formula>"Menor"</formula>
    </cfRule>
    <cfRule type="cellIs" dxfId="815" priority="879" operator="equal">
      <formula>"Leve"</formula>
    </cfRule>
  </conditionalFormatting>
  <conditionalFormatting sqref="BK225">
    <cfRule type="cellIs" dxfId="814" priority="871" operator="equal">
      <formula>"Extremo"</formula>
    </cfRule>
    <cfRule type="cellIs" dxfId="813" priority="872" operator="equal">
      <formula>"Alto"</formula>
    </cfRule>
    <cfRule type="cellIs" dxfId="812" priority="873" operator="equal">
      <formula>"Moderado"</formula>
    </cfRule>
    <cfRule type="cellIs" dxfId="811" priority="874" operator="equal">
      <formula>"Bajo"</formula>
    </cfRule>
  </conditionalFormatting>
  <conditionalFormatting sqref="BS225">
    <cfRule type="cellIs" dxfId="810" priority="841" operator="equal">
      <formula>"Catastrófico"</formula>
    </cfRule>
    <cfRule type="cellIs" dxfId="809" priority="842" operator="equal">
      <formula>"Mayor"</formula>
    </cfRule>
    <cfRule type="cellIs" dxfId="808" priority="843" operator="equal">
      <formula>"Moderado"</formula>
    </cfRule>
    <cfRule type="cellIs" dxfId="807" priority="844" operator="equal">
      <formula>"Menor"</formula>
    </cfRule>
    <cfRule type="cellIs" dxfId="806" priority="845" operator="equal">
      <formula>"Leve"</formula>
    </cfRule>
  </conditionalFormatting>
  <conditionalFormatting sqref="K231">
    <cfRule type="cellIs" dxfId="805" priority="836" operator="equal">
      <formula>"Muy Alta"</formula>
    </cfRule>
    <cfRule type="cellIs" dxfId="804" priority="837" operator="equal">
      <formula>"Alta"</formula>
    </cfRule>
    <cfRule type="cellIs" dxfId="803" priority="838" operator="equal">
      <formula>"Media"</formula>
    </cfRule>
    <cfRule type="cellIs" dxfId="802" priority="839" operator="equal">
      <formula>"Baja"</formula>
    </cfRule>
    <cfRule type="cellIs" dxfId="801" priority="840" operator="equal">
      <formula>"Muy Baja"</formula>
    </cfRule>
  </conditionalFormatting>
  <conditionalFormatting sqref="N231 BT231:CR231">
    <cfRule type="cellIs" dxfId="800" priority="831" operator="equal">
      <formula>"Catastrófico"</formula>
    </cfRule>
    <cfRule type="cellIs" dxfId="799" priority="832" operator="equal">
      <formula>"Mayor"</formula>
    </cfRule>
    <cfRule type="cellIs" dxfId="798" priority="833" operator="equal">
      <formula>"Moderado"</formula>
    </cfRule>
    <cfRule type="cellIs" dxfId="797" priority="834" operator="equal">
      <formula>"Menor"</formula>
    </cfRule>
    <cfRule type="cellIs" dxfId="796" priority="835" operator="equal">
      <formula>"Leve"</formula>
    </cfRule>
  </conditionalFormatting>
  <conditionalFormatting sqref="Q231">
    <cfRule type="cellIs" dxfId="795" priority="827" operator="equal">
      <formula>"Extremo"</formula>
    </cfRule>
    <cfRule type="cellIs" dxfId="794" priority="828" operator="equal">
      <formula>"Alto"</formula>
    </cfRule>
    <cfRule type="cellIs" dxfId="793" priority="829" operator="equal">
      <formula>"Moderado"</formula>
    </cfRule>
    <cfRule type="cellIs" dxfId="792" priority="830" operator="equal">
      <formula>"Bajo"</formula>
    </cfRule>
  </conditionalFormatting>
  <conditionalFormatting sqref="O231:P231">
    <cfRule type="cellIs" dxfId="791" priority="822" operator="equal">
      <formula>"Catastrófico"</formula>
    </cfRule>
    <cfRule type="cellIs" dxfId="790" priority="823" operator="equal">
      <formula>"Mayor"</formula>
    </cfRule>
    <cfRule type="cellIs" dxfId="789" priority="824" operator="equal">
      <formula>"Moderado"</formula>
    </cfRule>
    <cfRule type="cellIs" dxfId="788" priority="825" operator="equal">
      <formula>"Menor"</formula>
    </cfRule>
    <cfRule type="cellIs" dxfId="787" priority="826" operator="equal">
      <formula>"Leve"</formula>
    </cfRule>
  </conditionalFormatting>
  <conditionalFormatting sqref="AF231:AF236">
    <cfRule type="cellIs" dxfId="786" priority="817" operator="equal">
      <formula>"Muy Alta"</formula>
    </cfRule>
    <cfRule type="cellIs" dxfId="785" priority="818" operator="equal">
      <formula>"Alta"</formula>
    </cfRule>
    <cfRule type="cellIs" dxfId="784" priority="819" operator="equal">
      <formula>"Media"</formula>
    </cfRule>
    <cfRule type="cellIs" dxfId="783" priority="820" operator="equal">
      <formula>"Baja"</formula>
    </cfRule>
    <cfRule type="cellIs" dxfId="782" priority="821" operator="equal">
      <formula>"Muy Baja"</formula>
    </cfRule>
  </conditionalFormatting>
  <conditionalFormatting sqref="AH231:AH236">
    <cfRule type="cellIs" dxfId="781" priority="812" operator="equal">
      <formula>"Catastrófico"</formula>
    </cfRule>
    <cfRule type="cellIs" dxfId="780" priority="813" operator="equal">
      <formula>"Mayor"</formula>
    </cfRule>
    <cfRule type="cellIs" dxfId="779" priority="814" operator="equal">
      <formula>"Moderado"</formula>
    </cfRule>
    <cfRule type="cellIs" dxfId="778" priority="815" operator="equal">
      <formula>"Menor"</formula>
    </cfRule>
    <cfRule type="cellIs" dxfId="777" priority="816" operator="equal">
      <formula>"Leve"</formula>
    </cfRule>
  </conditionalFormatting>
  <conditionalFormatting sqref="AJ231:AJ236">
    <cfRule type="cellIs" dxfId="776" priority="808" operator="equal">
      <formula>"Extremo"</formula>
    </cfRule>
    <cfRule type="cellIs" dxfId="775" priority="809" operator="equal">
      <formula>"Alto"</formula>
    </cfRule>
    <cfRule type="cellIs" dxfId="774" priority="810" operator="equal">
      <formula>"Moderado"</formula>
    </cfRule>
    <cfRule type="cellIs" dxfId="773" priority="811" operator="equal">
      <formula>"Bajo"</formula>
    </cfRule>
  </conditionalFormatting>
  <conditionalFormatting sqref="BJ231">
    <cfRule type="cellIs" dxfId="772" priority="803" operator="equal">
      <formula>"Catastrófico"</formula>
    </cfRule>
    <cfRule type="cellIs" dxfId="771" priority="804" operator="equal">
      <formula>"Mayor"</formula>
    </cfRule>
    <cfRule type="cellIs" dxfId="770" priority="805" operator="equal">
      <formula>"Moderado"</formula>
    </cfRule>
    <cfRule type="cellIs" dxfId="769" priority="806" operator="equal">
      <formula>"Menor"</formula>
    </cfRule>
    <cfRule type="cellIs" dxfId="768" priority="807" operator="equal">
      <formula>"Leve"</formula>
    </cfRule>
  </conditionalFormatting>
  <conditionalFormatting sqref="BK231">
    <cfRule type="cellIs" dxfId="767" priority="799" operator="equal">
      <formula>"Extremo"</formula>
    </cfRule>
    <cfRule type="cellIs" dxfId="766" priority="800" operator="equal">
      <formula>"Alto"</formula>
    </cfRule>
    <cfRule type="cellIs" dxfId="765" priority="801" operator="equal">
      <formula>"Moderado"</formula>
    </cfRule>
    <cfRule type="cellIs" dxfId="764" priority="802" operator="equal">
      <formula>"Bajo"</formula>
    </cfRule>
  </conditionalFormatting>
  <conditionalFormatting sqref="BS231">
    <cfRule type="cellIs" dxfId="763" priority="769" operator="equal">
      <formula>"Catastrófico"</formula>
    </cfRule>
    <cfRule type="cellIs" dxfId="762" priority="770" operator="equal">
      <formula>"Mayor"</formula>
    </cfRule>
    <cfRule type="cellIs" dxfId="761" priority="771" operator="equal">
      <formula>"Moderado"</formula>
    </cfRule>
    <cfRule type="cellIs" dxfId="760" priority="772" operator="equal">
      <formula>"Menor"</formula>
    </cfRule>
    <cfRule type="cellIs" dxfId="759" priority="773" operator="equal">
      <formula>"Leve"</formula>
    </cfRule>
  </conditionalFormatting>
  <conditionalFormatting sqref="K237">
    <cfRule type="cellIs" dxfId="758" priority="764" operator="equal">
      <formula>"Muy Alta"</formula>
    </cfRule>
    <cfRule type="cellIs" dxfId="757" priority="765" operator="equal">
      <formula>"Alta"</formula>
    </cfRule>
    <cfRule type="cellIs" dxfId="756" priority="766" operator="equal">
      <formula>"Media"</formula>
    </cfRule>
    <cfRule type="cellIs" dxfId="755" priority="767" operator="equal">
      <formula>"Baja"</formula>
    </cfRule>
    <cfRule type="cellIs" dxfId="754" priority="768" operator="equal">
      <formula>"Muy Baja"</formula>
    </cfRule>
  </conditionalFormatting>
  <conditionalFormatting sqref="N237 BT237:CR237">
    <cfRule type="cellIs" dxfId="753" priority="759" operator="equal">
      <formula>"Catastrófico"</formula>
    </cfRule>
    <cfRule type="cellIs" dxfId="752" priority="760" operator="equal">
      <formula>"Mayor"</formula>
    </cfRule>
    <cfRule type="cellIs" dxfId="751" priority="761" operator="equal">
      <formula>"Moderado"</formula>
    </cfRule>
    <cfRule type="cellIs" dxfId="750" priority="762" operator="equal">
      <formula>"Menor"</formula>
    </cfRule>
    <cfRule type="cellIs" dxfId="749" priority="763" operator="equal">
      <formula>"Leve"</formula>
    </cfRule>
  </conditionalFormatting>
  <conditionalFormatting sqref="Q237">
    <cfRule type="cellIs" dxfId="748" priority="755" operator="equal">
      <formula>"Extremo"</formula>
    </cfRule>
    <cfRule type="cellIs" dxfId="747" priority="756" operator="equal">
      <formula>"Alto"</formula>
    </cfRule>
    <cfRule type="cellIs" dxfId="746" priority="757" operator="equal">
      <formula>"Moderado"</formula>
    </cfRule>
    <cfRule type="cellIs" dxfId="745" priority="758" operator="equal">
      <formula>"Bajo"</formula>
    </cfRule>
  </conditionalFormatting>
  <conditionalFormatting sqref="O237:P237">
    <cfRule type="cellIs" dxfId="744" priority="750" operator="equal">
      <formula>"Catastrófico"</formula>
    </cfRule>
    <cfRule type="cellIs" dxfId="743" priority="751" operator="equal">
      <formula>"Mayor"</formula>
    </cfRule>
    <cfRule type="cellIs" dxfId="742" priority="752" operator="equal">
      <formula>"Moderado"</formula>
    </cfRule>
    <cfRule type="cellIs" dxfId="741" priority="753" operator="equal">
      <formula>"Menor"</formula>
    </cfRule>
    <cfRule type="cellIs" dxfId="740" priority="754" operator="equal">
      <formula>"Leve"</formula>
    </cfRule>
  </conditionalFormatting>
  <conditionalFormatting sqref="AF237:AF242">
    <cfRule type="cellIs" dxfId="739" priority="745" operator="equal">
      <formula>"Muy Alta"</formula>
    </cfRule>
    <cfRule type="cellIs" dxfId="738" priority="746" operator="equal">
      <formula>"Alta"</formula>
    </cfRule>
    <cfRule type="cellIs" dxfId="737" priority="747" operator="equal">
      <formula>"Media"</formula>
    </cfRule>
    <cfRule type="cellIs" dxfId="736" priority="748" operator="equal">
      <formula>"Baja"</formula>
    </cfRule>
    <cfRule type="cellIs" dxfId="735" priority="749" operator="equal">
      <formula>"Muy Baja"</formula>
    </cfRule>
  </conditionalFormatting>
  <conditionalFormatting sqref="AH237:AH242">
    <cfRule type="cellIs" dxfId="734" priority="740" operator="equal">
      <formula>"Catastrófico"</formula>
    </cfRule>
    <cfRule type="cellIs" dxfId="733" priority="741" operator="equal">
      <formula>"Mayor"</formula>
    </cfRule>
    <cfRule type="cellIs" dxfId="732" priority="742" operator="equal">
      <formula>"Moderado"</formula>
    </cfRule>
    <cfRule type="cellIs" dxfId="731" priority="743" operator="equal">
      <formula>"Menor"</formula>
    </cfRule>
    <cfRule type="cellIs" dxfId="730" priority="744" operator="equal">
      <formula>"Leve"</formula>
    </cfRule>
  </conditionalFormatting>
  <conditionalFormatting sqref="AJ237:AJ242">
    <cfRule type="cellIs" dxfId="729" priority="736" operator="equal">
      <formula>"Extremo"</formula>
    </cfRule>
    <cfRule type="cellIs" dxfId="728" priority="737" operator="equal">
      <formula>"Alto"</formula>
    </cfRule>
    <cfRule type="cellIs" dxfId="727" priority="738" operator="equal">
      <formula>"Moderado"</formula>
    </cfRule>
    <cfRule type="cellIs" dxfId="726" priority="739" operator="equal">
      <formula>"Bajo"</formula>
    </cfRule>
  </conditionalFormatting>
  <conditionalFormatting sqref="BJ237">
    <cfRule type="cellIs" dxfId="725" priority="731" operator="equal">
      <formula>"Catastrófico"</formula>
    </cfRule>
    <cfRule type="cellIs" dxfId="724" priority="732" operator="equal">
      <formula>"Mayor"</formula>
    </cfRule>
    <cfRule type="cellIs" dxfId="723" priority="733" operator="equal">
      <formula>"Moderado"</formula>
    </cfRule>
    <cfRule type="cellIs" dxfId="722" priority="734" operator="equal">
      <formula>"Menor"</formula>
    </cfRule>
    <cfRule type="cellIs" dxfId="721" priority="735" operator="equal">
      <formula>"Leve"</formula>
    </cfRule>
  </conditionalFormatting>
  <conditionalFormatting sqref="BK237">
    <cfRule type="cellIs" dxfId="720" priority="727" operator="equal">
      <formula>"Extremo"</formula>
    </cfRule>
    <cfRule type="cellIs" dxfId="719" priority="728" operator="equal">
      <formula>"Alto"</formula>
    </cfRule>
    <cfRule type="cellIs" dxfId="718" priority="729" operator="equal">
      <formula>"Moderado"</formula>
    </cfRule>
    <cfRule type="cellIs" dxfId="717" priority="730" operator="equal">
      <formula>"Bajo"</formula>
    </cfRule>
  </conditionalFormatting>
  <conditionalFormatting sqref="BL237">
    <cfRule type="cellIs" dxfId="716" priority="722" operator="equal">
      <formula>"Catastrófico"</formula>
    </cfRule>
    <cfRule type="cellIs" dxfId="715" priority="723" operator="equal">
      <formula>"Mayor"</formula>
    </cfRule>
    <cfRule type="cellIs" dxfId="714" priority="724" operator="equal">
      <formula>"Moderado"</formula>
    </cfRule>
    <cfRule type="cellIs" dxfId="713" priority="725" operator="equal">
      <formula>"Menor"</formula>
    </cfRule>
    <cfRule type="cellIs" dxfId="712" priority="726" operator="equal">
      <formula>"Leve"</formula>
    </cfRule>
  </conditionalFormatting>
  <conditionalFormatting sqref="BS237">
    <cfRule type="cellIs" dxfId="711" priority="697" operator="equal">
      <formula>"Catastrófico"</formula>
    </cfRule>
    <cfRule type="cellIs" dxfId="710" priority="698" operator="equal">
      <formula>"Mayor"</formula>
    </cfRule>
    <cfRule type="cellIs" dxfId="709" priority="699" operator="equal">
      <formula>"Moderado"</formula>
    </cfRule>
    <cfRule type="cellIs" dxfId="708" priority="700" operator="equal">
      <formula>"Menor"</formula>
    </cfRule>
    <cfRule type="cellIs" dxfId="707" priority="701" operator="equal">
      <formula>"Leve"</formula>
    </cfRule>
  </conditionalFormatting>
  <conditionalFormatting sqref="BL219">
    <cfRule type="cellIs" dxfId="706" priority="692" operator="equal">
      <formula>"Catastrófico"</formula>
    </cfRule>
    <cfRule type="cellIs" dxfId="705" priority="693" operator="equal">
      <formula>"Mayor"</formula>
    </cfRule>
    <cfRule type="cellIs" dxfId="704" priority="694" operator="equal">
      <formula>"Moderado"</formula>
    </cfRule>
    <cfRule type="cellIs" dxfId="703" priority="695" operator="equal">
      <formula>"Menor"</formula>
    </cfRule>
    <cfRule type="cellIs" dxfId="702" priority="696" operator="equal">
      <formula>"Leve"</formula>
    </cfRule>
  </conditionalFormatting>
  <conditionalFormatting sqref="BM219 BO219:BP219">
    <cfRule type="cellIs" dxfId="701" priority="687" operator="equal">
      <formula>"Catastrófico"</formula>
    </cfRule>
    <cfRule type="cellIs" dxfId="700" priority="688" operator="equal">
      <formula>"Mayor"</formula>
    </cfRule>
    <cfRule type="cellIs" dxfId="699" priority="689" operator="equal">
      <formula>"Moderado"</formula>
    </cfRule>
    <cfRule type="cellIs" dxfId="698" priority="690" operator="equal">
      <formula>"Menor"</formula>
    </cfRule>
    <cfRule type="cellIs" dxfId="697" priority="691" operator="equal">
      <formula>"Leve"</formula>
    </cfRule>
  </conditionalFormatting>
  <conditionalFormatting sqref="BQ219:BR219">
    <cfRule type="cellIs" dxfId="696" priority="682" operator="equal">
      <formula>"Catastrófico"</formula>
    </cfRule>
    <cfRule type="cellIs" dxfId="695" priority="683" operator="equal">
      <formula>"Mayor"</formula>
    </cfRule>
    <cfRule type="cellIs" dxfId="694" priority="684" operator="equal">
      <formula>"Moderado"</formula>
    </cfRule>
    <cfRule type="cellIs" dxfId="693" priority="685" operator="equal">
      <formula>"Menor"</formula>
    </cfRule>
    <cfRule type="cellIs" dxfId="692" priority="686" operator="equal">
      <formula>"Leve"</formula>
    </cfRule>
  </conditionalFormatting>
  <conditionalFormatting sqref="BN220">
    <cfRule type="cellIs" dxfId="691" priority="677" operator="equal">
      <formula>"Catastrófico"</formula>
    </cfRule>
    <cfRule type="cellIs" dxfId="690" priority="678" operator="equal">
      <formula>"Mayor"</formula>
    </cfRule>
    <cfRule type="cellIs" dxfId="689" priority="679" operator="equal">
      <formula>"Moderado"</formula>
    </cfRule>
    <cfRule type="cellIs" dxfId="688" priority="680" operator="equal">
      <formula>"Menor"</formula>
    </cfRule>
    <cfRule type="cellIs" dxfId="687" priority="681" operator="equal">
      <formula>"Leve"</formula>
    </cfRule>
  </conditionalFormatting>
  <conditionalFormatting sqref="BN219">
    <cfRule type="cellIs" dxfId="686" priority="672" operator="equal">
      <formula>"Catastrófico"</formula>
    </cfRule>
    <cfRule type="cellIs" dxfId="685" priority="673" operator="equal">
      <formula>"Mayor"</formula>
    </cfRule>
    <cfRule type="cellIs" dxfId="684" priority="674" operator="equal">
      <formula>"Moderado"</formula>
    </cfRule>
    <cfRule type="cellIs" dxfId="683" priority="675" operator="equal">
      <formula>"Menor"</formula>
    </cfRule>
    <cfRule type="cellIs" dxfId="682" priority="676" operator="equal">
      <formula>"Leve"</formula>
    </cfRule>
  </conditionalFormatting>
  <conditionalFormatting sqref="BS220">
    <cfRule type="cellIs" dxfId="681" priority="667" operator="equal">
      <formula>"Catastrófico"</formula>
    </cfRule>
    <cfRule type="cellIs" dxfId="680" priority="668" operator="equal">
      <formula>"Mayor"</formula>
    </cfRule>
    <cfRule type="cellIs" dxfId="679" priority="669" operator="equal">
      <formula>"Moderado"</formula>
    </cfRule>
    <cfRule type="cellIs" dxfId="678" priority="670" operator="equal">
      <formula>"Menor"</formula>
    </cfRule>
    <cfRule type="cellIs" dxfId="677" priority="671" operator="equal">
      <formula>"Leve"</formula>
    </cfRule>
  </conditionalFormatting>
  <conditionalFormatting sqref="BL225">
    <cfRule type="cellIs" dxfId="676" priority="662" operator="equal">
      <formula>"Catastrófico"</formula>
    </cfRule>
    <cfRule type="cellIs" dxfId="675" priority="663" operator="equal">
      <formula>"Mayor"</formula>
    </cfRule>
    <cfRule type="cellIs" dxfId="674" priority="664" operator="equal">
      <formula>"Moderado"</formula>
    </cfRule>
    <cfRule type="cellIs" dxfId="673" priority="665" operator="equal">
      <formula>"Menor"</formula>
    </cfRule>
    <cfRule type="cellIs" dxfId="672" priority="666" operator="equal">
      <formula>"Leve"</formula>
    </cfRule>
  </conditionalFormatting>
  <conditionalFormatting sqref="BM225 BO225:BP225">
    <cfRule type="cellIs" dxfId="671" priority="632" operator="equal">
      <formula>"Catastrófico"</formula>
    </cfRule>
    <cfRule type="cellIs" dxfId="670" priority="633" operator="equal">
      <formula>"Mayor"</formula>
    </cfRule>
    <cfRule type="cellIs" dxfId="669" priority="634" operator="equal">
      <formula>"Moderado"</formula>
    </cfRule>
    <cfRule type="cellIs" dxfId="668" priority="635" operator="equal">
      <formula>"Menor"</formula>
    </cfRule>
    <cfRule type="cellIs" dxfId="667" priority="636" operator="equal">
      <formula>"Leve"</formula>
    </cfRule>
  </conditionalFormatting>
  <conditionalFormatting sqref="BQ225:BR225">
    <cfRule type="cellIs" dxfId="666" priority="627" operator="equal">
      <formula>"Catastrófico"</formula>
    </cfRule>
    <cfRule type="cellIs" dxfId="665" priority="628" operator="equal">
      <formula>"Mayor"</formula>
    </cfRule>
    <cfRule type="cellIs" dxfId="664" priority="629" operator="equal">
      <formula>"Moderado"</formula>
    </cfRule>
    <cfRule type="cellIs" dxfId="663" priority="630" operator="equal">
      <formula>"Menor"</formula>
    </cfRule>
    <cfRule type="cellIs" dxfId="662" priority="631" operator="equal">
      <formula>"Leve"</formula>
    </cfRule>
  </conditionalFormatting>
  <conditionalFormatting sqref="BO226:BP226">
    <cfRule type="cellIs" dxfId="661" priority="622" operator="equal">
      <formula>"Catastrófico"</formula>
    </cfRule>
    <cfRule type="cellIs" dxfId="660" priority="623" operator="equal">
      <formula>"Mayor"</formula>
    </cfRule>
    <cfRule type="cellIs" dxfId="659" priority="624" operator="equal">
      <formula>"Moderado"</formula>
    </cfRule>
    <cfRule type="cellIs" dxfId="658" priority="625" operator="equal">
      <formula>"Menor"</formula>
    </cfRule>
    <cfRule type="cellIs" dxfId="657" priority="626" operator="equal">
      <formula>"Leve"</formula>
    </cfRule>
  </conditionalFormatting>
  <conditionalFormatting sqref="BO227:BP227">
    <cfRule type="cellIs" dxfId="656" priority="617" operator="equal">
      <formula>"Catastrófico"</formula>
    </cfRule>
    <cfRule type="cellIs" dxfId="655" priority="618" operator="equal">
      <formula>"Mayor"</formula>
    </cfRule>
    <cfRule type="cellIs" dxfId="654" priority="619" operator="equal">
      <formula>"Moderado"</formula>
    </cfRule>
    <cfRule type="cellIs" dxfId="653" priority="620" operator="equal">
      <formula>"Menor"</formula>
    </cfRule>
    <cfRule type="cellIs" dxfId="652" priority="621" operator="equal">
      <formula>"Leve"</formula>
    </cfRule>
  </conditionalFormatting>
  <conditionalFormatting sqref="BN225:BN227">
    <cfRule type="cellIs" dxfId="651" priority="612" operator="equal">
      <formula>"Catastrófico"</formula>
    </cfRule>
    <cfRule type="cellIs" dxfId="650" priority="613" operator="equal">
      <formula>"Mayor"</formula>
    </cfRule>
    <cfRule type="cellIs" dxfId="649" priority="614" operator="equal">
      <formula>"Moderado"</formula>
    </cfRule>
    <cfRule type="cellIs" dxfId="648" priority="615" operator="equal">
      <formula>"Menor"</formula>
    </cfRule>
    <cfRule type="cellIs" dxfId="647" priority="616" operator="equal">
      <formula>"Leve"</formula>
    </cfRule>
  </conditionalFormatting>
  <conditionalFormatting sqref="BL231">
    <cfRule type="cellIs" dxfId="646" priority="607" operator="equal">
      <formula>"Catastrófico"</formula>
    </cfRule>
    <cfRule type="cellIs" dxfId="645" priority="608" operator="equal">
      <formula>"Mayor"</formula>
    </cfRule>
    <cfRule type="cellIs" dxfId="644" priority="609" operator="equal">
      <formula>"Moderado"</formula>
    </cfRule>
    <cfRule type="cellIs" dxfId="643" priority="610" operator="equal">
      <formula>"Menor"</formula>
    </cfRule>
    <cfRule type="cellIs" dxfId="642" priority="611" operator="equal">
      <formula>"Leve"</formula>
    </cfRule>
  </conditionalFormatting>
  <conditionalFormatting sqref="BM231 BO231:BP231">
    <cfRule type="cellIs" dxfId="641" priority="602" operator="equal">
      <formula>"Catastrófico"</formula>
    </cfRule>
    <cfRule type="cellIs" dxfId="640" priority="603" operator="equal">
      <formula>"Mayor"</formula>
    </cfRule>
    <cfRule type="cellIs" dxfId="639" priority="604" operator="equal">
      <formula>"Moderado"</formula>
    </cfRule>
    <cfRule type="cellIs" dxfId="638" priority="605" operator="equal">
      <formula>"Menor"</formula>
    </cfRule>
    <cfRule type="cellIs" dxfId="637" priority="606" operator="equal">
      <formula>"Leve"</formula>
    </cfRule>
  </conditionalFormatting>
  <conditionalFormatting sqref="BQ231:BR231">
    <cfRule type="cellIs" dxfId="636" priority="597" operator="equal">
      <formula>"Catastrófico"</formula>
    </cfRule>
    <cfRule type="cellIs" dxfId="635" priority="598" operator="equal">
      <formula>"Mayor"</formula>
    </cfRule>
    <cfRule type="cellIs" dxfId="634" priority="599" operator="equal">
      <formula>"Moderado"</formula>
    </cfRule>
    <cfRule type="cellIs" dxfId="633" priority="600" operator="equal">
      <formula>"Menor"</formula>
    </cfRule>
    <cfRule type="cellIs" dxfId="632" priority="601" operator="equal">
      <formula>"Leve"</formula>
    </cfRule>
  </conditionalFormatting>
  <conditionalFormatting sqref="BO232:BP232">
    <cfRule type="cellIs" dxfId="631" priority="592" operator="equal">
      <formula>"Catastrófico"</formula>
    </cfRule>
    <cfRule type="cellIs" dxfId="630" priority="593" operator="equal">
      <formula>"Mayor"</formula>
    </cfRule>
    <cfRule type="cellIs" dxfId="629" priority="594" operator="equal">
      <formula>"Moderado"</formula>
    </cfRule>
    <cfRule type="cellIs" dxfId="628" priority="595" operator="equal">
      <formula>"Menor"</formula>
    </cfRule>
    <cfRule type="cellIs" dxfId="627" priority="596" operator="equal">
      <formula>"Leve"</formula>
    </cfRule>
  </conditionalFormatting>
  <conditionalFormatting sqref="BN231:BN232">
    <cfRule type="cellIs" dxfId="626" priority="587" operator="equal">
      <formula>"Catastrófico"</formula>
    </cfRule>
    <cfRule type="cellIs" dxfId="625" priority="588" operator="equal">
      <formula>"Mayor"</formula>
    </cfRule>
    <cfRule type="cellIs" dxfId="624" priority="589" operator="equal">
      <formula>"Moderado"</formula>
    </cfRule>
    <cfRule type="cellIs" dxfId="623" priority="590" operator="equal">
      <formula>"Menor"</formula>
    </cfRule>
    <cfRule type="cellIs" dxfId="622" priority="591" operator="equal">
      <formula>"Leve"</formula>
    </cfRule>
  </conditionalFormatting>
  <conditionalFormatting sqref="BS232">
    <cfRule type="cellIs" dxfId="621" priority="582" operator="equal">
      <formula>"Catastrófico"</formula>
    </cfRule>
    <cfRule type="cellIs" dxfId="620" priority="583" operator="equal">
      <formula>"Mayor"</formula>
    </cfRule>
    <cfRule type="cellIs" dxfId="619" priority="584" operator="equal">
      <formula>"Moderado"</formula>
    </cfRule>
    <cfRule type="cellIs" dxfId="618" priority="585" operator="equal">
      <formula>"Menor"</formula>
    </cfRule>
    <cfRule type="cellIs" dxfId="617" priority="586" operator="equal">
      <formula>"Leve"</formula>
    </cfRule>
  </conditionalFormatting>
  <conditionalFormatting sqref="BL135">
    <cfRule type="cellIs" dxfId="616" priority="572" operator="equal">
      <formula>"Catastrófico"</formula>
    </cfRule>
    <cfRule type="cellIs" dxfId="615" priority="573" operator="equal">
      <formula>"Mayor"</formula>
    </cfRule>
    <cfRule type="cellIs" dxfId="614" priority="574" operator="equal">
      <formula>"Moderado"</formula>
    </cfRule>
    <cfRule type="cellIs" dxfId="613" priority="575" operator="equal">
      <formula>"Menor"</formula>
    </cfRule>
    <cfRule type="cellIs" dxfId="612" priority="576" operator="equal">
      <formula>"Leve"</formula>
    </cfRule>
  </conditionalFormatting>
  <conditionalFormatting sqref="BM135:BN135">
    <cfRule type="cellIs" dxfId="611" priority="567" operator="equal">
      <formula>"Catastrófico"</formula>
    </cfRule>
    <cfRule type="cellIs" dxfId="610" priority="568" operator="equal">
      <formula>"Mayor"</formula>
    </cfRule>
    <cfRule type="cellIs" dxfId="609" priority="569" operator="equal">
      <formula>"Moderado"</formula>
    </cfRule>
    <cfRule type="cellIs" dxfId="608" priority="570" operator="equal">
      <formula>"Menor"</formula>
    </cfRule>
    <cfRule type="cellIs" dxfId="607" priority="571" operator="equal">
      <formula>"Leve"</formula>
    </cfRule>
  </conditionalFormatting>
  <conditionalFormatting sqref="BQ135:BR135">
    <cfRule type="cellIs" dxfId="606" priority="562" operator="equal">
      <formula>"Catastrófico"</formula>
    </cfRule>
    <cfRule type="cellIs" dxfId="605" priority="563" operator="equal">
      <formula>"Mayor"</formula>
    </cfRule>
    <cfRule type="cellIs" dxfId="604" priority="564" operator="equal">
      <formula>"Moderado"</formula>
    </cfRule>
    <cfRule type="cellIs" dxfId="603" priority="565" operator="equal">
      <formula>"Menor"</formula>
    </cfRule>
    <cfRule type="cellIs" dxfId="602" priority="566" operator="equal">
      <formula>"Leve"</formula>
    </cfRule>
  </conditionalFormatting>
  <conditionalFormatting sqref="BO135:BP135">
    <cfRule type="cellIs" dxfId="601" priority="557" operator="equal">
      <formula>"Catastrófico"</formula>
    </cfRule>
    <cfRule type="cellIs" dxfId="600" priority="558" operator="equal">
      <formula>"Mayor"</formula>
    </cfRule>
    <cfRule type="cellIs" dxfId="599" priority="559" operator="equal">
      <formula>"Moderado"</formula>
    </cfRule>
    <cfRule type="cellIs" dxfId="598" priority="560" operator="equal">
      <formula>"Menor"</formula>
    </cfRule>
    <cfRule type="cellIs" dxfId="597" priority="561" operator="equal">
      <formula>"Leve"</formula>
    </cfRule>
  </conditionalFormatting>
  <conditionalFormatting sqref="K243">
    <cfRule type="cellIs" dxfId="596" priority="552" operator="equal">
      <formula>"Muy Alta"</formula>
    </cfRule>
    <cfRule type="cellIs" dxfId="595" priority="553" operator="equal">
      <formula>"Alta"</formula>
    </cfRule>
    <cfRule type="cellIs" dxfId="594" priority="554" operator="equal">
      <formula>"Media"</formula>
    </cfRule>
    <cfRule type="cellIs" dxfId="593" priority="555" operator="equal">
      <formula>"Baja"</formula>
    </cfRule>
    <cfRule type="cellIs" dxfId="592" priority="556" operator="equal">
      <formula>"Muy Baja"</formula>
    </cfRule>
  </conditionalFormatting>
  <conditionalFormatting sqref="N243 BT243:CR243">
    <cfRule type="cellIs" dxfId="591" priority="547" operator="equal">
      <formula>"Catastrófico"</formula>
    </cfRule>
    <cfRule type="cellIs" dxfId="590" priority="548" operator="equal">
      <formula>"Mayor"</formula>
    </cfRule>
    <cfRule type="cellIs" dxfId="589" priority="549" operator="equal">
      <formula>"Moderado"</formula>
    </cfRule>
    <cfRule type="cellIs" dxfId="588" priority="550" operator="equal">
      <formula>"Menor"</formula>
    </cfRule>
    <cfRule type="cellIs" dxfId="587" priority="551" operator="equal">
      <formula>"Leve"</formula>
    </cfRule>
  </conditionalFormatting>
  <conditionalFormatting sqref="Q243">
    <cfRule type="cellIs" dxfId="586" priority="543" operator="equal">
      <formula>"Extremo"</formula>
    </cfRule>
    <cfRule type="cellIs" dxfId="585" priority="544" operator="equal">
      <formula>"Alto"</formula>
    </cfRule>
    <cfRule type="cellIs" dxfId="584" priority="545" operator="equal">
      <formula>"Moderado"</formula>
    </cfRule>
    <cfRule type="cellIs" dxfId="583" priority="546" operator="equal">
      <formula>"Bajo"</formula>
    </cfRule>
  </conditionalFormatting>
  <conditionalFormatting sqref="O243:P243">
    <cfRule type="cellIs" dxfId="582" priority="538" operator="equal">
      <formula>"Catastrófico"</formula>
    </cfRule>
    <cfRule type="cellIs" dxfId="581" priority="539" operator="equal">
      <formula>"Mayor"</formula>
    </cfRule>
    <cfRule type="cellIs" dxfId="580" priority="540" operator="equal">
      <formula>"Moderado"</formula>
    </cfRule>
    <cfRule type="cellIs" dxfId="579" priority="541" operator="equal">
      <formula>"Menor"</formula>
    </cfRule>
    <cfRule type="cellIs" dxfId="578" priority="542" operator="equal">
      <formula>"Leve"</formula>
    </cfRule>
  </conditionalFormatting>
  <conditionalFormatting sqref="AF243:AF248">
    <cfRule type="cellIs" dxfId="577" priority="533" operator="equal">
      <formula>"Muy Alta"</formula>
    </cfRule>
    <cfRule type="cellIs" dxfId="576" priority="534" operator="equal">
      <formula>"Alta"</formula>
    </cfRule>
    <cfRule type="cellIs" dxfId="575" priority="535" operator="equal">
      <formula>"Media"</formula>
    </cfRule>
    <cfRule type="cellIs" dxfId="574" priority="536" operator="equal">
      <formula>"Baja"</formula>
    </cfRule>
    <cfRule type="cellIs" dxfId="573" priority="537" operator="equal">
      <formula>"Muy Baja"</formula>
    </cfRule>
  </conditionalFormatting>
  <conditionalFormatting sqref="AH243:AH248">
    <cfRule type="cellIs" dxfId="572" priority="528" operator="equal">
      <formula>"Catastrófico"</formula>
    </cfRule>
    <cfRule type="cellIs" dxfId="571" priority="529" operator="equal">
      <formula>"Mayor"</formula>
    </cfRule>
    <cfRule type="cellIs" dxfId="570" priority="530" operator="equal">
      <formula>"Moderado"</formula>
    </cfRule>
    <cfRule type="cellIs" dxfId="569" priority="531" operator="equal">
      <formula>"Menor"</formula>
    </cfRule>
    <cfRule type="cellIs" dxfId="568" priority="532" operator="equal">
      <formula>"Leve"</formula>
    </cfRule>
  </conditionalFormatting>
  <conditionalFormatting sqref="AJ243:AJ248">
    <cfRule type="cellIs" dxfId="567" priority="524" operator="equal">
      <formula>"Extremo"</formula>
    </cfRule>
    <cfRule type="cellIs" dxfId="566" priority="525" operator="equal">
      <formula>"Alto"</formula>
    </cfRule>
    <cfRule type="cellIs" dxfId="565" priority="526" operator="equal">
      <formula>"Moderado"</formula>
    </cfRule>
    <cfRule type="cellIs" dxfId="564" priority="527" operator="equal">
      <formula>"Bajo"</formula>
    </cfRule>
  </conditionalFormatting>
  <conditionalFormatting sqref="BJ243">
    <cfRule type="cellIs" dxfId="563" priority="519" operator="equal">
      <formula>"Catastrófico"</formula>
    </cfRule>
    <cfRule type="cellIs" dxfId="562" priority="520" operator="equal">
      <formula>"Mayor"</formula>
    </cfRule>
    <cfRule type="cellIs" dxfId="561" priority="521" operator="equal">
      <formula>"Moderado"</formula>
    </cfRule>
    <cfRule type="cellIs" dxfId="560" priority="522" operator="equal">
      <formula>"Menor"</formula>
    </cfRule>
    <cfRule type="cellIs" dxfId="559" priority="523" operator="equal">
      <formula>"Leve"</formula>
    </cfRule>
  </conditionalFormatting>
  <conditionalFormatting sqref="BK243">
    <cfRule type="cellIs" dxfId="558" priority="515" operator="equal">
      <formula>"Extremo"</formula>
    </cfRule>
    <cfRule type="cellIs" dxfId="557" priority="516" operator="equal">
      <formula>"Alto"</formula>
    </cfRule>
    <cfRule type="cellIs" dxfId="556" priority="517" operator="equal">
      <formula>"Moderado"</formula>
    </cfRule>
    <cfRule type="cellIs" dxfId="555" priority="518" operator="equal">
      <formula>"Bajo"</formula>
    </cfRule>
  </conditionalFormatting>
  <conditionalFormatting sqref="BL243">
    <cfRule type="cellIs" dxfId="554" priority="510" operator="equal">
      <formula>"Catastrófico"</formula>
    </cfRule>
    <cfRule type="cellIs" dxfId="553" priority="511" operator="equal">
      <formula>"Mayor"</formula>
    </cfRule>
    <cfRule type="cellIs" dxfId="552" priority="512" operator="equal">
      <formula>"Moderado"</formula>
    </cfRule>
    <cfRule type="cellIs" dxfId="551" priority="513" operator="equal">
      <formula>"Menor"</formula>
    </cfRule>
    <cfRule type="cellIs" dxfId="550" priority="514" operator="equal">
      <formula>"Leve"</formula>
    </cfRule>
  </conditionalFormatting>
  <conditionalFormatting sqref="BS243">
    <cfRule type="cellIs" dxfId="549" priority="485" operator="equal">
      <formula>"Catastrófico"</formula>
    </cfRule>
    <cfRule type="cellIs" dxfId="548" priority="486" operator="equal">
      <formula>"Mayor"</formula>
    </cfRule>
    <cfRule type="cellIs" dxfId="547" priority="487" operator="equal">
      <formula>"Moderado"</formula>
    </cfRule>
    <cfRule type="cellIs" dxfId="546" priority="488" operator="equal">
      <formula>"Menor"</formula>
    </cfRule>
    <cfRule type="cellIs" dxfId="545" priority="489" operator="equal">
      <formula>"Leve"</formula>
    </cfRule>
  </conditionalFormatting>
  <conditionalFormatting sqref="K249">
    <cfRule type="cellIs" dxfId="544" priority="480" operator="equal">
      <formula>"Muy Alta"</formula>
    </cfRule>
    <cfRule type="cellIs" dxfId="543" priority="481" operator="equal">
      <formula>"Alta"</formula>
    </cfRule>
    <cfRule type="cellIs" dxfId="542" priority="482" operator="equal">
      <formula>"Media"</formula>
    </cfRule>
    <cfRule type="cellIs" dxfId="541" priority="483" operator="equal">
      <formula>"Baja"</formula>
    </cfRule>
    <cfRule type="cellIs" dxfId="540" priority="484" operator="equal">
      <formula>"Muy Baja"</formula>
    </cfRule>
  </conditionalFormatting>
  <conditionalFormatting sqref="N249 BT249:CR249">
    <cfRule type="cellIs" dxfId="539" priority="475" operator="equal">
      <formula>"Catastrófico"</formula>
    </cfRule>
    <cfRule type="cellIs" dxfId="538" priority="476" operator="equal">
      <formula>"Mayor"</formula>
    </cfRule>
    <cfRule type="cellIs" dxfId="537" priority="477" operator="equal">
      <formula>"Moderado"</formula>
    </cfRule>
    <cfRule type="cellIs" dxfId="536" priority="478" operator="equal">
      <formula>"Menor"</formula>
    </cfRule>
    <cfRule type="cellIs" dxfId="535" priority="479" operator="equal">
      <formula>"Leve"</formula>
    </cfRule>
  </conditionalFormatting>
  <conditionalFormatting sqref="Q249">
    <cfRule type="cellIs" dxfId="534" priority="471" operator="equal">
      <formula>"Extremo"</formula>
    </cfRule>
    <cfRule type="cellIs" dxfId="533" priority="472" operator="equal">
      <formula>"Alto"</formula>
    </cfRule>
    <cfRule type="cellIs" dxfId="532" priority="473" operator="equal">
      <formula>"Moderado"</formula>
    </cfRule>
    <cfRule type="cellIs" dxfId="531" priority="474" operator="equal">
      <formula>"Bajo"</formula>
    </cfRule>
  </conditionalFormatting>
  <conditionalFormatting sqref="O249:P249">
    <cfRule type="cellIs" dxfId="530" priority="466" operator="equal">
      <formula>"Catastrófico"</formula>
    </cfRule>
    <cfRule type="cellIs" dxfId="529" priority="467" operator="equal">
      <formula>"Mayor"</formula>
    </cfRule>
    <cfRule type="cellIs" dxfId="528" priority="468" operator="equal">
      <formula>"Moderado"</formula>
    </cfRule>
    <cfRule type="cellIs" dxfId="527" priority="469" operator="equal">
      <formula>"Menor"</formula>
    </cfRule>
    <cfRule type="cellIs" dxfId="526" priority="470" operator="equal">
      <formula>"Leve"</formula>
    </cfRule>
  </conditionalFormatting>
  <conditionalFormatting sqref="AF249:AF254">
    <cfRule type="cellIs" dxfId="525" priority="461" operator="equal">
      <formula>"Muy Alta"</formula>
    </cfRule>
    <cfRule type="cellIs" dxfId="524" priority="462" operator="equal">
      <formula>"Alta"</formula>
    </cfRule>
    <cfRule type="cellIs" dxfId="523" priority="463" operator="equal">
      <formula>"Media"</formula>
    </cfRule>
    <cfRule type="cellIs" dxfId="522" priority="464" operator="equal">
      <formula>"Baja"</formula>
    </cfRule>
    <cfRule type="cellIs" dxfId="521" priority="465" operator="equal">
      <formula>"Muy Baja"</formula>
    </cfRule>
  </conditionalFormatting>
  <conditionalFormatting sqref="AH249:AH254">
    <cfRule type="cellIs" dxfId="520" priority="456" operator="equal">
      <formula>"Catastrófico"</formula>
    </cfRule>
    <cfRule type="cellIs" dxfId="519" priority="457" operator="equal">
      <formula>"Mayor"</formula>
    </cfRule>
    <cfRule type="cellIs" dxfId="518" priority="458" operator="equal">
      <formula>"Moderado"</formula>
    </cfRule>
    <cfRule type="cellIs" dxfId="517" priority="459" operator="equal">
      <formula>"Menor"</formula>
    </cfRule>
    <cfRule type="cellIs" dxfId="516" priority="460" operator="equal">
      <formula>"Leve"</formula>
    </cfRule>
  </conditionalFormatting>
  <conditionalFormatting sqref="AJ249:AJ254">
    <cfRule type="cellIs" dxfId="515" priority="452" operator="equal">
      <formula>"Extremo"</formula>
    </cfRule>
    <cfRule type="cellIs" dxfId="514" priority="453" operator="equal">
      <formula>"Alto"</formula>
    </cfRule>
    <cfRule type="cellIs" dxfId="513" priority="454" operator="equal">
      <formula>"Moderado"</formula>
    </cfRule>
    <cfRule type="cellIs" dxfId="512" priority="455" operator="equal">
      <formula>"Bajo"</formula>
    </cfRule>
  </conditionalFormatting>
  <conditionalFormatting sqref="BJ249">
    <cfRule type="cellIs" dxfId="511" priority="447" operator="equal">
      <formula>"Catastrófico"</formula>
    </cfRule>
    <cfRule type="cellIs" dxfId="510" priority="448" operator="equal">
      <formula>"Mayor"</formula>
    </cfRule>
    <cfRule type="cellIs" dxfId="509" priority="449" operator="equal">
      <formula>"Moderado"</formula>
    </cfRule>
    <cfRule type="cellIs" dxfId="508" priority="450" operator="equal">
      <formula>"Menor"</formula>
    </cfRule>
    <cfRule type="cellIs" dxfId="507" priority="451" operator="equal">
      <formula>"Leve"</formula>
    </cfRule>
  </conditionalFormatting>
  <conditionalFormatting sqref="BK249">
    <cfRule type="cellIs" dxfId="506" priority="443" operator="equal">
      <formula>"Extremo"</formula>
    </cfRule>
    <cfRule type="cellIs" dxfId="505" priority="444" operator="equal">
      <formula>"Alto"</formula>
    </cfRule>
    <cfRule type="cellIs" dxfId="504" priority="445" operator="equal">
      <formula>"Moderado"</formula>
    </cfRule>
    <cfRule type="cellIs" dxfId="503" priority="446" operator="equal">
      <formula>"Bajo"</formula>
    </cfRule>
  </conditionalFormatting>
  <conditionalFormatting sqref="BS249">
    <cfRule type="cellIs" dxfId="502" priority="413" operator="equal">
      <formula>"Catastrófico"</formula>
    </cfRule>
    <cfRule type="cellIs" dxfId="501" priority="414" operator="equal">
      <formula>"Mayor"</formula>
    </cfRule>
    <cfRule type="cellIs" dxfId="500" priority="415" operator="equal">
      <formula>"Moderado"</formula>
    </cfRule>
    <cfRule type="cellIs" dxfId="499" priority="416" operator="equal">
      <formula>"Menor"</formula>
    </cfRule>
    <cfRule type="cellIs" dxfId="498" priority="417" operator="equal">
      <formula>"Leve"</formula>
    </cfRule>
  </conditionalFormatting>
  <conditionalFormatting sqref="K255">
    <cfRule type="cellIs" dxfId="497" priority="408" operator="equal">
      <formula>"Muy Alta"</formula>
    </cfRule>
    <cfRule type="cellIs" dxfId="496" priority="409" operator="equal">
      <formula>"Alta"</formula>
    </cfRule>
    <cfRule type="cellIs" dxfId="495" priority="410" operator="equal">
      <formula>"Media"</formula>
    </cfRule>
    <cfRule type="cellIs" dxfId="494" priority="411" operator="equal">
      <formula>"Baja"</formula>
    </cfRule>
    <cfRule type="cellIs" dxfId="493" priority="412" operator="equal">
      <formula>"Muy Baja"</formula>
    </cfRule>
  </conditionalFormatting>
  <conditionalFormatting sqref="N255 BT255:CR255">
    <cfRule type="cellIs" dxfId="492" priority="403" operator="equal">
      <formula>"Catastrófico"</formula>
    </cfRule>
    <cfRule type="cellIs" dxfId="491" priority="404" operator="equal">
      <formula>"Mayor"</formula>
    </cfRule>
    <cfRule type="cellIs" dxfId="490" priority="405" operator="equal">
      <formula>"Moderado"</formula>
    </cfRule>
    <cfRule type="cellIs" dxfId="489" priority="406" operator="equal">
      <formula>"Menor"</formula>
    </cfRule>
    <cfRule type="cellIs" dxfId="488" priority="407" operator="equal">
      <formula>"Leve"</formula>
    </cfRule>
  </conditionalFormatting>
  <conditionalFormatting sqref="Q255">
    <cfRule type="cellIs" dxfId="487" priority="399" operator="equal">
      <formula>"Extremo"</formula>
    </cfRule>
    <cfRule type="cellIs" dxfId="486" priority="400" operator="equal">
      <formula>"Alto"</formula>
    </cfRule>
    <cfRule type="cellIs" dxfId="485" priority="401" operator="equal">
      <formula>"Moderado"</formula>
    </cfRule>
    <cfRule type="cellIs" dxfId="484" priority="402" operator="equal">
      <formula>"Bajo"</formula>
    </cfRule>
  </conditionalFormatting>
  <conditionalFormatting sqref="O255:P255">
    <cfRule type="cellIs" dxfId="483" priority="394" operator="equal">
      <formula>"Catastrófico"</formula>
    </cfRule>
    <cfRule type="cellIs" dxfId="482" priority="395" operator="equal">
      <formula>"Mayor"</formula>
    </cfRule>
    <cfRule type="cellIs" dxfId="481" priority="396" operator="equal">
      <formula>"Moderado"</formula>
    </cfRule>
    <cfRule type="cellIs" dxfId="480" priority="397" operator="equal">
      <formula>"Menor"</formula>
    </cfRule>
    <cfRule type="cellIs" dxfId="479" priority="398" operator="equal">
      <formula>"Leve"</formula>
    </cfRule>
  </conditionalFormatting>
  <conditionalFormatting sqref="AF255:AF260">
    <cfRule type="cellIs" dxfId="478" priority="389" operator="equal">
      <formula>"Muy Alta"</formula>
    </cfRule>
    <cfRule type="cellIs" dxfId="477" priority="390" operator="equal">
      <formula>"Alta"</formula>
    </cfRule>
    <cfRule type="cellIs" dxfId="476" priority="391" operator="equal">
      <formula>"Media"</formula>
    </cfRule>
    <cfRule type="cellIs" dxfId="475" priority="392" operator="equal">
      <formula>"Baja"</formula>
    </cfRule>
    <cfRule type="cellIs" dxfId="474" priority="393" operator="equal">
      <formula>"Muy Baja"</formula>
    </cfRule>
  </conditionalFormatting>
  <conditionalFormatting sqref="AH255:AH260">
    <cfRule type="cellIs" dxfId="473" priority="384" operator="equal">
      <formula>"Catastrófico"</formula>
    </cfRule>
    <cfRule type="cellIs" dxfId="472" priority="385" operator="equal">
      <formula>"Mayor"</formula>
    </cfRule>
    <cfRule type="cellIs" dxfId="471" priority="386" operator="equal">
      <formula>"Moderado"</formula>
    </cfRule>
    <cfRule type="cellIs" dxfId="470" priority="387" operator="equal">
      <formula>"Menor"</formula>
    </cfRule>
    <cfRule type="cellIs" dxfId="469" priority="388" operator="equal">
      <formula>"Leve"</formula>
    </cfRule>
  </conditionalFormatting>
  <conditionalFormatting sqref="AJ255:AJ260">
    <cfRule type="cellIs" dxfId="468" priority="380" operator="equal">
      <formula>"Extremo"</formula>
    </cfRule>
    <cfRule type="cellIs" dxfId="467" priority="381" operator="equal">
      <formula>"Alto"</formula>
    </cfRule>
    <cfRule type="cellIs" dxfId="466" priority="382" operator="equal">
      <formula>"Moderado"</formula>
    </cfRule>
    <cfRule type="cellIs" dxfId="465" priority="383" operator="equal">
      <formula>"Bajo"</formula>
    </cfRule>
  </conditionalFormatting>
  <conditionalFormatting sqref="BJ255">
    <cfRule type="cellIs" dxfId="464" priority="375" operator="equal">
      <formula>"Catastrófico"</formula>
    </cfRule>
    <cfRule type="cellIs" dxfId="463" priority="376" operator="equal">
      <formula>"Mayor"</formula>
    </cfRule>
    <cfRule type="cellIs" dxfId="462" priority="377" operator="equal">
      <formula>"Moderado"</formula>
    </cfRule>
    <cfRule type="cellIs" dxfId="461" priority="378" operator="equal">
      <formula>"Menor"</formula>
    </cfRule>
    <cfRule type="cellIs" dxfId="460" priority="379" operator="equal">
      <formula>"Leve"</formula>
    </cfRule>
  </conditionalFormatting>
  <conditionalFormatting sqref="BK255">
    <cfRule type="cellIs" dxfId="459" priority="371" operator="equal">
      <formula>"Extremo"</formula>
    </cfRule>
    <cfRule type="cellIs" dxfId="458" priority="372" operator="equal">
      <formula>"Alto"</formula>
    </cfRule>
    <cfRule type="cellIs" dxfId="457" priority="373" operator="equal">
      <formula>"Moderado"</formula>
    </cfRule>
    <cfRule type="cellIs" dxfId="456" priority="374" operator="equal">
      <formula>"Bajo"</formula>
    </cfRule>
  </conditionalFormatting>
  <conditionalFormatting sqref="BL255">
    <cfRule type="cellIs" dxfId="455" priority="366" operator="equal">
      <formula>"Catastrófico"</formula>
    </cfRule>
    <cfRule type="cellIs" dxfId="454" priority="367" operator="equal">
      <formula>"Mayor"</formula>
    </cfRule>
    <cfRule type="cellIs" dxfId="453" priority="368" operator="equal">
      <formula>"Moderado"</formula>
    </cfRule>
    <cfRule type="cellIs" dxfId="452" priority="369" operator="equal">
      <formula>"Menor"</formula>
    </cfRule>
    <cfRule type="cellIs" dxfId="451" priority="370" operator="equal">
      <formula>"Leve"</formula>
    </cfRule>
  </conditionalFormatting>
  <conditionalFormatting sqref="BM255:BP255">
    <cfRule type="cellIs" dxfId="450" priority="361" operator="equal">
      <formula>"Catastrófico"</formula>
    </cfRule>
    <cfRule type="cellIs" dxfId="449" priority="362" operator="equal">
      <formula>"Mayor"</formula>
    </cfRule>
    <cfRule type="cellIs" dxfId="448" priority="363" operator="equal">
      <formula>"Moderado"</formula>
    </cfRule>
    <cfRule type="cellIs" dxfId="447" priority="364" operator="equal">
      <formula>"Menor"</formula>
    </cfRule>
    <cfRule type="cellIs" dxfId="446" priority="365" operator="equal">
      <formula>"Leve"</formula>
    </cfRule>
  </conditionalFormatting>
  <conditionalFormatting sqref="BQ255:BR255">
    <cfRule type="cellIs" dxfId="445" priority="346" operator="equal">
      <formula>"Catastrófico"</formula>
    </cfRule>
    <cfRule type="cellIs" dxfId="444" priority="347" operator="equal">
      <formula>"Mayor"</formula>
    </cfRule>
    <cfRule type="cellIs" dxfId="443" priority="348" operator="equal">
      <formula>"Moderado"</formula>
    </cfRule>
    <cfRule type="cellIs" dxfId="442" priority="349" operator="equal">
      <formula>"Menor"</formula>
    </cfRule>
    <cfRule type="cellIs" dxfId="441" priority="350" operator="equal">
      <formula>"Leve"</formula>
    </cfRule>
  </conditionalFormatting>
  <conditionalFormatting sqref="BS255">
    <cfRule type="cellIs" dxfId="440" priority="341" operator="equal">
      <formula>"Catastrófico"</formula>
    </cfRule>
    <cfRule type="cellIs" dxfId="439" priority="342" operator="equal">
      <formula>"Mayor"</formula>
    </cfRule>
    <cfRule type="cellIs" dxfId="438" priority="343" operator="equal">
      <formula>"Moderado"</formula>
    </cfRule>
    <cfRule type="cellIs" dxfId="437" priority="344" operator="equal">
      <formula>"Menor"</formula>
    </cfRule>
    <cfRule type="cellIs" dxfId="436" priority="345" operator="equal">
      <formula>"Leve"</formula>
    </cfRule>
  </conditionalFormatting>
  <conditionalFormatting sqref="BM237">
    <cfRule type="cellIs" dxfId="435" priority="336" operator="equal">
      <formula>"Catastrófico"</formula>
    </cfRule>
    <cfRule type="cellIs" dxfId="434" priority="337" operator="equal">
      <formula>"Mayor"</formula>
    </cfRule>
    <cfRule type="cellIs" dxfId="433" priority="338" operator="equal">
      <formula>"Moderado"</formula>
    </cfRule>
    <cfRule type="cellIs" dxfId="432" priority="339" operator="equal">
      <formula>"Menor"</formula>
    </cfRule>
    <cfRule type="cellIs" dxfId="431" priority="340" operator="equal">
      <formula>"Leve"</formula>
    </cfRule>
  </conditionalFormatting>
  <conditionalFormatting sqref="BQ237">
    <cfRule type="cellIs" dxfId="430" priority="331" operator="equal">
      <formula>"Catastrófico"</formula>
    </cfRule>
    <cfRule type="cellIs" dxfId="429" priority="332" operator="equal">
      <formula>"Mayor"</formula>
    </cfRule>
    <cfRule type="cellIs" dxfId="428" priority="333" operator="equal">
      <formula>"Moderado"</formula>
    </cfRule>
    <cfRule type="cellIs" dxfId="427" priority="334" operator="equal">
      <formula>"Menor"</formula>
    </cfRule>
    <cfRule type="cellIs" dxfId="426" priority="335" operator="equal">
      <formula>"Leve"</formula>
    </cfRule>
  </conditionalFormatting>
  <conditionalFormatting sqref="BO237:BP237">
    <cfRule type="cellIs" dxfId="425" priority="326" operator="equal">
      <formula>"Catastrófico"</formula>
    </cfRule>
    <cfRule type="cellIs" dxfId="424" priority="327" operator="equal">
      <formula>"Mayor"</formula>
    </cfRule>
    <cfRule type="cellIs" dxfId="423" priority="328" operator="equal">
      <formula>"Moderado"</formula>
    </cfRule>
    <cfRule type="cellIs" dxfId="422" priority="329" operator="equal">
      <formula>"Menor"</formula>
    </cfRule>
    <cfRule type="cellIs" dxfId="421" priority="330" operator="equal">
      <formula>"Leve"</formula>
    </cfRule>
  </conditionalFormatting>
  <conditionalFormatting sqref="BN237">
    <cfRule type="cellIs" dxfId="420" priority="321" operator="equal">
      <formula>"Catastrófico"</formula>
    </cfRule>
    <cfRule type="cellIs" dxfId="419" priority="322" operator="equal">
      <formula>"Mayor"</formula>
    </cfRule>
    <cfRule type="cellIs" dxfId="418" priority="323" operator="equal">
      <formula>"Moderado"</formula>
    </cfRule>
    <cfRule type="cellIs" dxfId="417" priority="324" operator="equal">
      <formula>"Menor"</formula>
    </cfRule>
    <cfRule type="cellIs" dxfId="416" priority="325" operator="equal">
      <formula>"Leve"</formula>
    </cfRule>
  </conditionalFormatting>
  <conditionalFormatting sqref="BN238">
    <cfRule type="cellIs" dxfId="415" priority="316" operator="equal">
      <formula>"Catastrófico"</formula>
    </cfRule>
    <cfRule type="cellIs" dxfId="414" priority="317" operator="equal">
      <formula>"Mayor"</formula>
    </cfRule>
    <cfRule type="cellIs" dxfId="413" priority="318" operator="equal">
      <formula>"Moderado"</formula>
    </cfRule>
    <cfRule type="cellIs" dxfId="412" priority="319" operator="equal">
      <formula>"Menor"</formula>
    </cfRule>
    <cfRule type="cellIs" dxfId="411" priority="320" operator="equal">
      <formula>"Leve"</formula>
    </cfRule>
  </conditionalFormatting>
  <conditionalFormatting sqref="BM238">
    <cfRule type="cellIs" dxfId="410" priority="311" operator="equal">
      <formula>"Catastrófico"</formula>
    </cfRule>
    <cfRule type="cellIs" dxfId="409" priority="312" operator="equal">
      <formula>"Mayor"</formula>
    </cfRule>
    <cfRule type="cellIs" dxfId="408" priority="313" operator="equal">
      <formula>"Moderado"</formula>
    </cfRule>
    <cfRule type="cellIs" dxfId="407" priority="314" operator="equal">
      <formula>"Menor"</formula>
    </cfRule>
    <cfRule type="cellIs" dxfId="406" priority="315" operator="equal">
      <formula>"Leve"</formula>
    </cfRule>
  </conditionalFormatting>
  <conditionalFormatting sqref="BQ238:BR238">
    <cfRule type="cellIs" dxfId="405" priority="306" operator="equal">
      <formula>"Catastrófico"</formula>
    </cfRule>
    <cfRule type="cellIs" dxfId="404" priority="307" operator="equal">
      <formula>"Mayor"</formula>
    </cfRule>
    <cfRule type="cellIs" dxfId="403" priority="308" operator="equal">
      <formula>"Moderado"</formula>
    </cfRule>
    <cfRule type="cellIs" dxfId="402" priority="309" operator="equal">
      <formula>"Menor"</formula>
    </cfRule>
    <cfRule type="cellIs" dxfId="401" priority="310" operator="equal">
      <formula>"Leve"</formula>
    </cfRule>
  </conditionalFormatting>
  <conditionalFormatting sqref="BO238:BP238">
    <cfRule type="cellIs" dxfId="400" priority="301" operator="equal">
      <formula>"Catastrófico"</formula>
    </cfRule>
    <cfRule type="cellIs" dxfId="399" priority="302" operator="equal">
      <formula>"Mayor"</formula>
    </cfRule>
    <cfRule type="cellIs" dxfId="398" priority="303" operator="equal">
      <formula>"Moderado"</formula>
    </cfRule>
    <cfRule type="cellIs" dxfId="397" priority="304" operator="equal">
      <formula>"Menor"</formula>
    </cfRule>
    <cfRule type="cellIs" dxfId="396" priority="305" operator="equal">
      <formula>"Leve"</formula>
    </cfRule>
  </conditionalFormatting>
  <conditionalFormatting sqref="BM147:BP147">
    <cfRule type="cellIs" dxfId="395" priority="296" operator="equal">
      <formula>"Catastrófico"</formula>
    </cfRule>
    <cfRule type="cellIs" dxfId="394" priority="297" operator="equal">
      <formula>"Mayor"</formula>
    </cfRule>
    <cfRule type="cellIs" dxfId="393" priority="298" operator="equal">
      <formula>"Moderado"</formula>
    </cfRule>
    <cfRule type="cellIs" dxfId="392" priority="299" operator="equal">
      <formula>"Menor"</formula>
    </cfRule>
    <cfRule type="cellIs" dxfId="391" priority="300" operator="equal">
      <formula>"Leve"</formula>
    </cfRule>
  </conditionalFormatting>
  <conditionalFormatting sqref="BQ147:BR147">
    <cfRule type="cellIs" dxfId="390" priority="291" operator="equal">
      <formula>"Catastrófico"</formula>
    </cfRule>
    <cfRule type="cellIs" dxfId="389" priority="292" operator="equal">
      <formula>"Mayor"</formula>
    </cfRule>
    <cfRule type="cellIs" dxfId="388" priority="293" operator="equal">
      <formula>"Moderado"</formula>
    </cfRule>
    <cfRule type="cellIs" dxfId="387" priority="294" operator="equal">
      <formula>"Menor"</formula>
    </cfRule>
    <cfRule type="cellIs" dxfId="386" priority="295" operator="equal">
      <formula>"Leve"</formula>
    </cfRule>
  </conditionalFormatting>
  <conditionalFormatting sqref="BM154">
    <cfRule type="cellIs" dxfId="385" priority="286" operator="equal">
      <formula>"Catastrófico"</formula>
    </cfRule>
    <cfRule type="cellIs" dxfId="384" priority="287" operator="equal">
      <formula>"Mayor"</formula>
    </cfRule>
    <cfRule type="cellIs" dxfId="383" priority="288" operator="equal">
      <formula>"Moderado"</formula>
    </cfRule>
    <cfRule type="cellIs" dxfId="382" priority="289" operator="equal">
      <formula>"Menor"</formula>
    </cfRule>
    <cfRule type="cellIs" dxfId="381" priority="290" operator="equal">
      <formula>"Leve"</formula>
    </cfRule>
  </conditionalFormatting>
  <conditionalFormatting sqref="BQ154:BR154">
    <cfRule type="cellIs" dxfId="380" priority="281" operator="equal">
      <formula>"Catastrófico"</formula>
    </cfRule>
    <cfRule type="cellIs" dxfId="379" priority="282" operator="equal">
      <formula>"Mayor"</formula>
    </cfRule>
    <cfRule type="cellIs" dxfId="378" priority="283" operator="equal">
      <formula>"Moderado"</formula>
    </cfRule>
    <cfRule type="cellIs" dxfId="377" priority="284" operator="equal">
      <formula>"Menor"</formula>
    </cfRule>
    <cfRule type="cellIs" dxfId="376" priority="285" operator="equal">
      <formula>"Leve"</formula>
    </cfRule>
  </conditionalFormatting>
  <conditionalFormatting sqref="BO154:BP154">
    <cfRule type="cellIs" dxfId="375" priority="276" operator="equal">
      <formula>"Catastrófico"</formula>
    </cfRule>
    <cfRule type="cellIs" dxfId="374" priority="277" operator="equal">
      <formula>"Mayor"</formula>
    </cfRule>
    <cfRule type="cellIs" dxfId="373" priority="278" operator="equal">
      <formula>"Moderado"</formula>
    </cfRule>
    <cfRule type="cellIs" dxfId="372" priority="279" operator="equal">
      <formula>"Menor"</formula>
    </cfRule>
    <cfRule type="cellIs" dxfId="371" priority="280" operator="equal">
      <formula>"Leve"</formula>
    </cfRule>
  </conditionalFormatting>
  <conditionalFormatting sqref="BN154">
    <cfRule type="cellIs" dxfId="370" priority="271" operator="equal">
      <formula>"Catastrófico"</formula>
    </cfRule>
    <cfRule type="cellIs" dxfId="369" priority="272" operator="equal">
      <formula>"Mayor"</formula>
    </cfRule>
    <cfRule type="cellIs" dxfId="368" priority="273" operator="equal">
      <formula>"Moderado"</formula>
    </cfRule>
    <cfRule type="cellIs" dxfId="367" priority="274" operator="equal">
      <formula>"Menor"</formula>
    </cfRule>
    <cfRule type="cellIs" dxfId="366" priority="275" operator="equal">
      <formula>"Leve"</formula>
    </cfRule>
  </conditionalFormatting>
  <conditionalFormatting sqref="BM153">
    <cfRule type="cellIs" dxfId="365" priority="266" operator="equal">
      <formula>"Catastrófico"</formula>
    </cfRule>
    <cfRule type="cellIs" dxfId="364" priority="267" operator="equal">
      <formula>"Mayor"</formula>
    </cfRule>
    <cfRule type="cellIs" dxfId="363" priority="268" operator="equal">
      <formula>"Moderado"</formula>
    </cfRule>
    <cfRule type="cellIs" dxfId="362" priority="269" operator="equal">
      <formula>"Menor"</formula>
    </cfRule>
    <cfRule type="cellIs" dxfId="361" priority="270" operator="equal">
      <formula>"Leve"</formula>
    </cfRule>
  </conditionalFormatting>
  <conditionalFormatting sqref="BQ153">
    <cfRule type="cellIs" dxfId="360" priority="261" operator="equal">
      <formula>"Catastrófico"</formula>
    </cfRule>
    <cfRule type="cellIs" dxfId="359" priority="262" operator="equal">
      <formula>"Mayor"</formula>
    </cfRule>
    <cfRule type="cellIs" dxfId="358" priority="263" operator="equal">
      <formula>"Moderado"</formula>
    </cfRule>
    <cfRule type="cellIs" dxfId="357" priority="264" operator="equal">
      <formula>"Menor"</formula>
    </cfRule>
    <cfRule type="cellIs" dxfId="356" priority="265" operator="equal">
      <formula>"Leve"</formula>
    </cfRule>
  </conditionalFormatting>
  <conditionalFormatting sqref="BO153:BP153">
    <cfRule type="cellIs" dxfId="355" priority="256" operator="equal">
      <formula>"Catastrófico"</formula>
    </cfRule>
    <cfRule type="cellIs" dxfId="354" priority="257" operator="equal">
      <formula>"Mayor"</formula>
    </cfRule>
    <cfRule type="cellIs" dxfId="353" priority="258" operator="equal">
      <formula>"Moderado"</formula>
    </cfRule>
    <cfRule type="cellIs" dxfId="352" priority="259" operator="equal">
      <formula>"Menor"</formula>
    </cfRule>
    <cfRule type="cellIs" dxfId="351" priority="260" operator="equal">
      <formula>"Leve"</formula>
    </cfRule>
  </conditionalFormatting>
  <conditionalFormatting sqref="BN153">
    <cfRule type="cellIs" dxfId="350" priority="251" operator="equal">
      <formula>"Catastrófico"</formula>
    </cfRule>
    <cfRule type="cellIs" dxfId="349" priority="252" operator="equal">
      <formula>"Mayor"</formula>
    </cfRule>
    <cfRule type="cellIs" dxfId="348" priority="253" operator="equal">
      <formula>"Moderado"</formula>
    </cfRule>
    <cfRule type="cellIs" dxfId="347" priority="254" operator="equal">
      <formula>"Menor"</formula>
    </cfRule>
    <cfRule type="cellIs" dxfId="346" priority="255" operator="equal">
      <formula>"Leve"</formula>
    </cfRule>
  </conditionalFormatting>
  <conditionalFormatting sqref="BM9 BO9:BP9">
    <cfRule type="cellIs" dxfId="345" priority="246" operator="equal">
      <formula>"Catastrófico"</formula>
    </cfRule>
    <cfRule type="cellIs" dxfId="344" priority="247" operator="equal">
      <formula>"Mayor"</formula>
    </cfRule>
    <cfRule type="cellIs" dxfId="343" priority="248" operator="equal">
      <formula>"Moderado"</formula>
    </cfRule>
    <cfRule type="cellIs" dxfId="342" priority="249" operator="equal">
      <formula>"Menor"</formula>
    </cfRule>
    <cfRule type="cellIs" dxfId="341" priority="250" operator="equal">
      <formula>"Leve"</formula>
    </cfRule>
  </conditionalFormatting>
  <conditionalFormatting sqref="BQ9">
    <cfRule type="cellIs" dxfId="340" priority="241" operator="equal">
      <formula>"Catastrófico"</formula>
    </cfRule>
    <cfRule type="cellIs" dxfId="339" priority="242" operator="equal">
      <formula>"Mayor"</formula>
    </cfRule>
    <cfRule type="cellIs" dxfId="338" priority="243" operator="equal">
      <formula>"Moderado"</formula>
    </cfRule>
    <cfRule type="cellIs" dxfId="337" priority="244" operator="equal">
      <formula>"Menor"</formula>
    </cfRule>
    <cfRule type="cellIs" dxfId="336" priority="245" operator="equal">
      <formula>"Leve"</formula>
    </cfRule>
  </conditionalFormatting>
  <conditionalFormatting sqref="BN9:BN10">
    <cfRule type="cellIs" dxfId="335" priority="236" operator="equal">
      <formula>"Catastrófico"</formula>
    </cfRule>
    <cfRule type="cellIs" dxfId="334" priority="237" operator="equal">
      <formula>"Mayor"</formula>
    </cfRule>
    <cfRule type="cellIs" dxfId="333" priority="238" operator="equal">
      <formula>"Moderado"</formula>
    </cfRule>
    <cfRule type="cellIs" dxfId="332" priority="239" operator="equal">
      <formula>"Menor"</formula>
    </cfRule>
    <cfRule type="cellIs" dxfId="331" priority="240" operator="equal">
      <formula>"Leve"</formula>
    </cfRule>
  </conditionalFormatting>
  <conditionalFormatting sqref="BR9">
    <cfRule type="cellIs" dxfId="330" priority="231" operator="equal">
      <formula>"Catastrófico"</formula>
    </cfRule>
    <cfRule type="cellIs" dxfId="329" priority="232" operator="equal">
      <formula>"Mayor"</formula>
    </cfRule>
    <cfRule type="cellIs" dxfId="328" priority="233" operator="equal">
      <formula>"Moderado"</formula>
    </cfRule>
    <cfRule type="cellIs" dxfId="327" priority="234" operator="equal">
      <formula>"Menor"</formula>
    </cfRule>
    <cfRule type="cellIs" dxfId="326" priority="235" operator="equal">
      <formula>"Leve"</formula>
    </cfRule>
  </conditionalFormatting>
  <conditionalFormatting sqref="BM15">
    <cfRule type="cellIs" dxfId="325" priority="226" operator="equal">
      <formula>"Catastrófico"</formula>
    </cfRule>
    <cfRule type="cellIs" dxfId="324" priority="227" operator="equal">
      <formula>"Mayor"</formula>
    </cfRule>
    <cfRule type="cellIs" dxfId="323" priority="228" operator="equal">
      <formula>"Moderado"</formula>
    </cfRule>
    <cfRule type="cellIs" dxfId="322" priority="229" operator="equal">
      <formula>"Menor"</formula>
    </cfRule>
    <cfRule type="cellIs" dxfId="321" priority="230" operator="equal">
      <formula>"Leve"</formula>
    </cfRule>
  </conditionalFormatting>
  <conditionalFormatting sqref="BN15:BN16">
    <cfRule type="cellIs" dxfId="320" priority="221" operator="equal">
      <formula>"Catastrófico"</formula>
    </cfRule>
    <cfRule type="cellIs" dxfId="319" priority="222" operator="equal">
      <formula>"Mayor"</formula>
    </cfRule>
    <cfRule type="cellIs" dxfId="318" priority="223" operator="equal">
      <formula>"Moderado"</formula>
    </cfRule>
    <cfRule type="cellIs" dxfId="317" priority="224" operator="equal">
      <formula>"Menor"</formula>
    </cfRule>
    <cfRule type="cellIs" dxfId="316" priority="225" operator="equal">
      <formula>"Leve"</formula>
    </cfRule>
  </conditionalFormatting>
  <conditionalFormatting sqref="BQ15:BR15">
    <cfRule type="cellIs" dxfId="315" priority="216" operator="equal">
      <formula>"Catastrófico"</formula>
    </cfRule>
    <cfRule type="cellIs" dxfId="314" priority="217" operator="equal">
      <formula>"Mayor"</formula>
    </cfRule>
    <cfRule type="cellIs" dxfId="313" priority="218" operator="equal">
      <formula>"Moderado"</formula>
    </cfRule>
    <cfRule type="cellIs" dxfId="312" priority="219" operator="equal">
      <formula>"Menor"</formula>
    </cfRule>
    <cfRule type="cellIs" dxfId="311" priority="220" operator="equal">
      <formula>"Leve"</formula>
    </cfRule>
  </conditionalFormatting>
  <conditionalFormatting sqref="BM21">
    <cfRule type="cellIs" dxfId="310" priority="211" operator="equal">
      <formula>"Catastrófico"</formula>
    </cfRule>
    <cfRule type="cellIs" dxfId="309" priority="212" operator="equal">
      <formula>"Mayor"</formula>
    </cfRule>
    <cfRule type="cellIs" dxfId="308" priority="213" operator="equal">
      <formula>"Moderado"</formula>
    </cfRule>
    <cfRule type="cellIs" dxfId="307" priority="214" operator="equal">
      <formula>"Menor"</formula>
    </cfRule>
    <cfRule type="cellIs" dxfId="306" priority="215" operator="equal">
      <formula>"Leve"</formula>
    </cfRule>
  </conditionalFormatting>
  <conditionalFormatting sqref="BN21:BN22">
    <cfRule type="cellIs" dxfId="305" priority="206" operator="equal">
      <formula>"Catastrófico"</formula>
    </cfRule>
    <cfRule type="cellIs" dxfId="304" priority="207" operator="equal">
      <formula>"Mayor"</formula>
    </cfRule>
    <cfRule type="cellIs" dxfId="303" priority="208" operator="equal">
      <formula>"Moderado"</formula>
    </cfRule>
    <cfRule type="cellIs" dxfId="302" priority="209" operator="equal">
      <formula>"Menor"</formula>
    </cfRule>
    <cfRule type="cellIs" dxfId="301" priority="210" operator="equal">
      <formula>"Leve"</formula>
    </cfRule>
  </conditionalFormatting>
  <conditionalFormatting sqref="BL141">
    <cfRule type="cellIs" dxfId="300" priority="201" operator="equal">
      <formula>"Catastrófico"</formula>
    </cfRule>
    <cfRule type="cellIs" dxfId="299" priority="202" operator="equal">
      <formula>"Mayor"</formula>
    </cfRule>
    <cfRule type="cellIs" dxfId="298" priority="203" operator="equal">
      <formula>"Moderado"</formula>
    </cfRule>
    <cfRule type="cellIs" dxfId="297" priority="204" operator="equal">
      <formula>"Menor"</formula>
    </cfRule>
    <cfRule type="cellIs" dxfId="296" priority="205" operator="equal">
      <formula>"Leve"</formula>
    </cfRule>
  </conditionalFormatting>
  <conditionalFormatting sqref="BM141:BP141">
    <cfRule type="cellIs" dxfId="295" priority="196" operator="equal">
      <formula>"Catastrófico"</formula>
    </cfRule>
    <cfRule type="cellIs" dxfId="294" priority="197" operator="equal">
      <formula>"Mayor"</formula>
    </cfRule>
    <cfRule type="cellIs" dxfId="293" priority="198" operator="equal">
      <formula>"Moderado"</formula>
    </cfRule>
    <cfRule type="cellIs" dxfId="292" priority="199" operator="equal">
      <formula>"Menor"</formula>
    </cfRule>
    <cfRule type="cellIs" dxfId="291" priority="200" operator="equal">
      <formula>"Leve"</formula>
    </cfRule>
  </conditionalFormatting>
  <conditionalFormatting sqref="BQ141:BR141">
    <cfRule type="cellIs" dxfId="290" priority="191" operator="equal">
      <formula>"Catastrófico"</formula>
    </cfRule>
    <cfRule type="cellIs" dxfId="289" priority="192" operator="equal">
      <formula>"Mayor"</formula>
    </cfRule>
    <cfRule type="cellIs" dxfId="288" priority="193" operator="equal">
      <formula>"Moderado"</formula>
    </cfRule>
    <cfRule type="cellIs" dxfId="287" priority="194" operator="equal">
      <formula>"Menor"</formula>
    </cfRule>
    <cfRule type="cellIs" dxfId="286" priority="195" operator="equal">
      <formula>"Leve"</formula>
    </cfRule>
  </conditionalFormatting>
  <conditionalFormatting sqref="BL123 BL129">
    <cfRule type="cellIs" dxfId="285" priority="186" operator="equal">
      <formula>"Catastrófico"</formula>
    </cfRule>
    <cfRule type="cellIs" dxfId="284" priority="187" operator="equal">
      <formula>"Mayor"</formula>
    </cfRule>
    <cfRule type="cellIs" dxfId="283" priority="188" operator="equal">
      <formula>"Moderado"</formula>
    </cfRule>
    <cfRule type="cellIs" dxfId="282" priority="189" operator="equal">
      <formula>"Menor"</formula>
    </cfRule>
    <cfRule type="cellIs" dxfId="281" priority="190" operator="equal">
      <formula>"Leve"</formula>
    </cfRule>
  </conditionalFormatting>
  <conditionalFormatting sqref="BN129">
    <cfRule type="cellIs" dxfId="280" priority="181" operator="equal">
      <formula>"Catastrófico"</formula>
    </cfRule>
    <cfRule type="cellIs" dxfId="279" priority="182" operator="equal">
      <formula>"Mayor"</formula>
    </cfRule>
    <cfRule type="cellIs" dxfId="278" priority="183" operator="equal">
      <formula>"Moderado"</formula>
    </cfRule>
    <cfRule type="cellIs" dxfId="277" priority="184" operator="equal">
      <formula>"Menor"</formula>
    </cfRule>
    <cfRule type="cellIs" dxfId="276" priority="185" operator="equal">
      <formula>"Leve"</formula>
    </cfRule>
  </conditionalFormatting>
  <conditionalFormatting sqref="BO129:BP129">
    <cfRule type="cellIs" dxfId="275" priority="176" operator="equal">
      <formula>"Catastrófico"</formula>
    </cfRule>
    <cfRule type="cellIs" dxfId="274" priority="177" operator="equal">
      <formula>"Mayor"</formula>
    </cfRule>
    <cfRule type="cellIs" dxfId="273" priority="178" operator="equal">
      <formula>"Moderado"</formula>
    </cfRule>
    <cfRule type="cellIs" dxfId="272" priority="179" operator="equal">
      <formula>"Menor"</formula>
    </cfRule>
    <cfRule type="cellIs" dxfId="271" priority="180" operator="equal">
      <formula>"Leve"</formula>
    </cfRule>
  </conditionalFormatting>
  <conditionalFormatting sqref="BL171">
    <cfRule type="cellIs" dxfId="270" priority="171" operator="equal">
      <formula>"Catastrófico"</formula>
    </cfRule>
    <cfRule type="cellIs" dxfId="269" priority="172" operator="equal">
      <formula>"Mayor"</formula>
    </cfRule>
    <cfRule type="cellIs" dxfId="268" priority="173" operator="equal">
      <formula>"Moderado"</formula>
    </cfRule>
    <cfRule type="cellIs" dxfId="267" priority="174" operator="equal">
      <formula>"Menor"</formula>
    </cfRule>
    <cfRule type="cellIs" dxfId="266" priority="175" operator="equal">
      <formula>"Leve"</formula>
    </cfRule>
  </conditionalFormatting>
  <conditionalFormatting sqref="BN27">
    <cfRule type="cellIs" dxfId="265" priority="166" operator="equal">
      <formula>"Catastrófico"</formula>
    </cfRule>
    <cfRule type="cellIs" dxfId="264" priority="167" operator="equal">
      <formula>"Mayor"</formula>
    </cfRule>
    <cfRule type="cellIs" dxfId="263" priority="168" operator="equal">
      <formula>"Moderado"</formula>
    </cfRule>
    <cfRule type="cellIs" dxfId="262" priority="169" operator="equal">
      <formula>"Menor"</formula>
    </cfRule>
    <cfRule type="cellIs" dxfId="261" priority="170" operator="equal">
      <formula>"Leve"</formula>
    </cfRule>
  </conditionalFormatting>
  <conditionalFormatting sqref="BM27">
    <cfRule type="cellIs" dxfId="260" priority="161" operator="equal">
      <formula>"Catastrófico"</formula>
    </cfRule>
    <cfRule type="cellIs" dxfId="259" priority="162" operator="equal">
      <formula>"Mayor"</formula>
    </cfRule>
    <cfRule type="cellIs" dxfId="258" priority="163" operator="equal">
      <formula>"Moderado"</formula>
    </cfRule>
    <cfRule type="cellIs" dxfId="257" priority="164" operator="equal">
      <formula>"Menor"</formula>
    </cfRule>
    <cfRule type="cellIs" dxfId="256" priority="165" operator="equal">
      <formula>"Leve"</formula>
    </cfRule>
  </conditionalFormatting>
  <conditionalFormatting sqref="BO27">
    <cfRule type="cellIs" dxfId="255" priority="156" operator="equal">
      <formula>"Catastrófico"</formula>
    </cfRule>
    <cfRule type="cellIs" dxfId="254" priority="157" operator="equal">
      <formula>"Mayor"</formula>
    </cfRule>
    <cfRule type="cellIs" dxfId="253" priority="158" operator="equal">
      <formula>"Moderado"</formula>
    </cfRule>
    <cfRule type="cellIs" dxfId="252" priority="159" operator="equal">
      <formula>"Menor"</formula>
    </cfRule>
    <cfRule type="cellIs" dxfId="251" priority="160" operator="equal">
      <formula>"Leve"</formula>
    </cfRule>
  </conditionalFormatting>
  <conditionalFormatting sqref="BP27">
    <cfRule type="cellIs" dxfId="250" priority="151" operator="equal">
      <formula>"Catastrófico"</formula>
    </cfRule>
    <cfRule type="cellIs" dxfId="249" priority="152" operator="equal">
      <formula>"Mayor"</formula>
    </cfRule>
    <cfRule type="cellIs" dxfId="248" priority="153" operator="equal">
      <formula>"Moderado"</formula>
    </cfRule>
    <cfRule type="cellIs" dxfId="247" priority="154" operator="equal">
      <formula>"Menor"</formula>
    </cfRule>
    <cfRule type="cellIs" dxfId="246" priority="155" operator="equal">
      <formula>"Leve"</formula>
    </cfRule>
  </conditionalFormatting>
  <conditionalFormatting sqref="BR27">
    <cfRule type="cellIs" dxfId="245" priority="146" operator="equal">
      <formula>"Catastrófico"</formula>
    </cfRule>
    <cfRule type="cellIs" dxfId="244" priority="147" operator="equal">
      <formula>"Mayor"</formula>
    </cfRule>
    <cfRule type="cellIs" dxfId="243" priority="148" operator="equal">
      <formula>"Moderado"</formula>
    </cfRule>
    <cfRule type="cellIs" dxfId="242" priority="149" operator="equal">
      <formula>"Menor"</formula>
    </cfRule>
    <cfRule type="cellIs" dxfId="241" priority="150" operator="equal">
      <formula>"Leve"</formula>
    </cfRule>
  </conditionalFormatting>
  <conditionalFormatting sqref="CR27">
    <cfRule type="cellIs" dxfId="240" priority="141" operator="equal">
      <formula>"Catastrófico"</formula>
    </cfRule>
    <cfRule type="cellIs" dxfId="239" priority="142" operator="equal">
      <formula>"Mayor"</formula>
    </cfRule>
    <cfRule type="cellIs" dxfId="238" priority="143" operator="equal">
      <formula>"Moderado"</formula>
    </cfRule>
    <cfRule type="cellIs" dxfId="237" priority="144" operator="equal">
      <formula>"Menor"</formula>
    </cfRule>
    <cfRule type="cellIs" dxfId="236" priority="145" operator="equal">
      <formula>"Leve"</formula>
    </cfRule>
  </conditionalFormatting>
  <conditionalFormatting sqref="BN33">
    <cfRule type="cellIs" dxfId="235" priority="136" operator="equal">
      <formula>"Catastrófico"</formula>
    </cfRule>
    <cfRule type="cellIs" dxfId="234" priority="137" operator="equal">
      <formula>"Mayor"</formula>
    </cfRule>
    <cfRule type="cellIs" dxfId="233" priority="138" operator="equal">
      <formula>"Moderado"</formula>
    </cfRule>
    <cfRule type="cellIs" dxfId="232" priority="139" operator="equal">
      <formula>"Menor"</formula>
    </cfRule>
    <cfRule type="cellIs" dxfId="231" priority="140" operator="equal">
      <formula>"Leve"</formula>
    </cfRule>
  </conditionalFormatting>
  <conditionalFormatting sqref="BO33">
    <cfRule type="cellIs" dxfId="230" priority="131" operator="equal">
      <formula>"Catastrófico"</formula>
    </cfRule>
    <cfRule type="cellIs" dxfId="229" priority="132" operator="equal">
      <formula>"Mayor"</formula>
    </cfRule>
    <cfRule type="cellIs" dxfId="228" priority="133" operator="equal">
      <formula>"Moderado"</formula>
    </cfRule>
    <cfRule type="cellIs" dxfId="227" priority="134" operator="equal">
      <formula>"Menor"</formula>
    </cfRule>
    <cfRule type="cellIs" dxfId="226" priority="135" operator="equal">
      <formula>"Leve"</formula>
    </cfRule>
  </conditionalFormatting>
  <conditionalFormatting sqref="BP33:BR33">
    <cfRule type="cellIs" dxfId="225" priority="126" operator="equal">
      <formula>"Catastrófico"</formula>
    </cfRule>
    <cfRule type="cellIs" dxfId="224" priority="127" operator="equal">
      <formula>"Mayor"</formula>
    </cfRule>
    <cfRule type="cellIs" dxfId="223" priority="128" operator="equal">
      <formula>"Moderado"</formula>
    </cfRule>
    <cfRule type="cellIs" dxfId="222" priority="129" operator="equal">
      <formula>"Menor"</formula>
    </cfRule>
    <cfRule type="cellIs" dxfId="221" priority="130" operator="equal">
      <formula>"Leve"</formula>
    </cfRule>
  </conditionalFormatting>
  <conditionalFormatting sqref="BO36">
    <cfRule type="cellIs" dxfId="220" priority="121" operator="equal">
      <formula>"Catastrófico"</formula>
    </cfRule>
    <cfRule type="cellIs" dxfId="219" priority="122" operator="equal">
      <formula>"Mayor"</formula>
    </cfRule>
    <cfRule type="cellIs" dxfId="218" priority="123" operator="equal">
      <formula>"Moderado"</formula>
    </cfRule>
    <cfRule type="cellIs" dxfId="217" priority="124" operator="equal">
      <formula>"Menor"</formula>
    </cfRule>
    <cfRule type="cellIs" dxfId="216" priority="125" operator="equal">
      <formula>"Leve"</formula>
    </cfRule>
  </conditionalFormatting>
  <conditionalFormatting sqref="BP36:BR36">
    <cfRule type="cellIs" dxfId="215" priority="116" operator="equal">
      <formula>"Catastrófico"</formula>
    </cfRule>
    <cfRule type="cellIs" dxfId="214" priority="117" operator="equal">
      <formula>"Mayor"</formula>
    </cfRule>
    <cfRule type="cellIs" dxfId="213" priority="118" operator="equal">
      <formula>"Moderado"</formula>
    </cfRule>
    <cfRule type="cellIs" dxfId="212" priority="119" operator="equal">
      <formula>"Menor"</formula>
    </cfRule>
    <cfRule type="cellIs" dxfId="211" priority="120" operator="equal">
      <formula>"Leve"</formula>
    </cfRule>
  </conditionalFormatting>
  <conditionalFormatting sqref="BN36">
    <cfRule type="cellIs" dxfId="210" priority="111" operator="equal">
      <formula>"Catastrófico"</formula>
    </cfRule>
    <cfRule type="cellIs" dxfId="209" priority="112" operator="equal">
      <formula>"Mayor"</formula>
    </cfRule>
    <cfRule type="cellIs" dxfId="208" priority="113" operator="equal">
      <formula>"Moderado"</formula>
    </cfRule>
    <cfRule type="cellIs" dxfId="207" priority="114" operator="equal">
      <formula>"Menor"</formula>
    </cfRule>
    <cfRule type="cellIs" dxfId="206" priority="115" operator="equal">
      <formula>"Leve"</formula>
    </cfRule>
  </conditionalFormatting>
  <conditionalFormatting sqref="BM33">
    <cfRule type="cellIs" dxfId="205" priority="106" operator="equal">
      <formula>"Catastrófico"</formula>
    </cfRule>
    <cfRule type="cellIs" dxfId="204" priority="107" operator="equal">
      <formula>"Mayor"</formula>
    </cfRule>
    <cfRule type="cellIs" dxfId="203" priority="108" operator="equal">
      <formula>"Moderado"</formula>
    </cfRule>
    <cfRule type="cellIs" dxfId="202" priority="109" operator="equal">
      <formula>"Menor"</formula>
    </cfRule>
    <cfRule type="cellIs" dxfId="201" priority="110" operator="equal">
      <formula>"Leve"</formula>
    </cfRule>
  </conditionalFormatting>
  <conditionalFormatting sqref="CR33">
    <cfRule type="cellIs" dxfId="200" priority="101" operator="equal">
      <formula>"Catastrófico"</formula>
    </cfRule>
    <cfRule type="cellIs" dxfId="199" priority="102" operator="equal">
      <formula>"Mayor"</formula>
    </cfRule>
    <cfRule type="cellIs" dxfId="198" priority="103" operator="equal">
      <formula>"Moderado"</formula>
    </cfRule>
    <cfRule type="cellIs" dxfId="197" priority="104" operator="equal">
      <formula>"Menor"</formula>
    </cfRule>
    <cfRule type="cellIs" dxfId="196" priority="105" operator="equal">
      <formula>"Leve"</formula>
    </cfRule>
  </conditionalFormatting>
  <conditionalFormatting sqref="BL159">
    <cfRule type="cellIs" dxfId="195" priority="96" operator="equal">
      <formula>"Catastrófico"</formula>
    </cfRule>
    <cfRule type="cellIs" dxfId="194" priority="97" operator="equal">
      <formula>"Mayor"</formula>
    </cfRule>
    <cfRule type="cellIs" dxfId="193" priority="98" operator="equal">
      <formula>"Moderado"</formula>
    </cfRule>
    <cfRule type="cellIs" dxfId="192" priority="99" operator="equal">
      <formula>"Menor"</formula>
    </cfRule>
    <cfRule type="cellIs" dxfId="191" priority="100" operator="equal">
      <formula>"Leve"</formula>
    </cfRule>
  </conditionalFormatting>
  <conditionalFormatting sqref="BL249">
    <cfRule type="cellIs" dxfId="190" priority="91" operator="equal">
      <formula>"Catastrófico"</formula>
    </cfRule>
    <cfRule type="cellIs" dxfId="189" priority="92" operator="equal">
      <formula>"Mayor"</formula>
    </cfRule>
    <cfRule type="cellIs" dxfId="188" priority="93" operator="equal">
      <formula>"Moderado"</formula>
    </cfRule>
    <cfRule type="cellIs" dxfId="187" priority="94" operator="equal">
      <formula>"Menor"</formula>
    </cfRule>
    <cfRule type="cellIs" dxfId="186" priority="95" operator="equal">
      <formula>"Leve"</formula>
    </cfRule>
  </conditionalFormatting>
  <conditionalFormatting sqref="BN243">
    <cfRule type="cellIs" dxfId="185" priority="86" operator="equal">
      <formula>"Catastrófico"</formula>
    </cfRule>
    <cfRule type="cellIs" dxfId="184" priority="87" operator="equal">
      <formula>"Mayor"</formula>
    </cfRule>
    <cfRule type="cellIs" dxfId="183" priority="88" operator="equal">
      <formula>"Moderado"</formula>
    </cfRule>
    <cfRule type="cellIs" dxfId="182" priority="89" operator="equal">
      <formula>"Menor"</formula>
    </cfRule>
    <cfRule type="cellIs" dxfId="181" priority="90" operator="equal">
      <formula>"Leve"</formula>
    </cfRule>
  </conditionalFormatting>
  <conditionalFormatting sqref="BM243">
    <cfRule type="cellIs" dxfId="180" priority="81" operator="equal">
      <formula>"Catastrófico"</formula>
    </cfRule>
    <cfRule type="cellIs" dxfId="179" priority="82" operator="equal">
      <formula>"Mayor"</formula>
    </cfRule>
    <cfRule type="cellIs" dxfId="178" priority="83" operator="equal">
      <formula>"Moderado"</formula>
    </cfRule>
    <cfRule type="cellIs" dxfId="177" priority="84" operator="equal">
      <formula>"Menor"</formula>
    </cfRule>
    <cfRule type="cellIs" dxfId="176" priority="85" operator="equal">
      <formula>"Leve"</formula>
    </cfRule>
  </conditionalFormatting>
  <conditionalFormatting sqref="BO243">
    <cfRule type="cellIs" dxfId="175" priority="76" operator="equal">
      <formula>"Catastrófico"</formula>
    </cfRule>
    <cfRule type="cellIs" dxfId="174" priority="77" operator="equal">
      <formula>"Mayor"</formula>
    </cfRule>
    <cfRule type="cellIs" dxfId="173" priority="78" operator="equal">
      <formula>"Moderado"</formula>
    </cfRule>
    <cfRule type="cellIs" dxfId="172" priority="79" operator="equal">
      <formula>"Menor"</formula>
    </cfRule>
    <cfRule type="cellIs" dxfId="171" priority="80" operator="equal">
      <formula>"Leve"</formula>
    </cfRule>
  </conditionalFormatting>
  <conditionalFormatting sqref="BP243">
    <cfRule type="cellIs" dxfId="170" priority="71" operator="equal">
      <formula>"Catastrófico"</formula>
    </cfRule>
    <cfRule type="cellIs" dxfId="169" priority="72" operator="equal">
      <formula>"Mayor"</formula>
    </cfRule>
    <cfRule type="cellIs" dxfId="168" priority="73" operator="equal">
      <formula>"Moderado"</formula>
    </cfRule>
    <cfRule type="cellIs" dxfId="167" priority="74" operator="equal">
      <formula>"Menor"</formula>
    </cfRule>
    <cfRule type="cellIs" dxfId="166" priority="75" operator="equal">
      <formula>"Leve"</formula>
    </cfRule>
  </conditionalFormatting>
  <conditionalFormatting sqref="BR243">
    <cfRule type="cellIs" dxfId="165" priority="66" operator="equal">
      <formula>"Catastrófico"</formula>
    </cfRule>
    <cfRule type="cellIs" dxfId="164" priority="67" operator="equal">
      <formula>"Mayor"</formula>
    </cfRule>
    <cfRule type="cellIs" dxfId="163" priority="68" operator="equal">
      <formula>"Moderado"</formula>
    </cfRule>
    <cfRule type="cellIs" dxfId="162" priority="69" operator="equal">
      <formula>"Menor"</formula>
    </cfRule>
    <cfRule type="cellIs" dxfId="161" priority="70" operator="equal">
      <formula>"Leve"</formula>
    </cfRule>
  </conditionalFormatting>
  <conditionalFormatting sqref="BN249">
    <cfRule type="cellIs" dxfId="160" priority="61" operator="equal">
      <formula>"Catastrófico"</formula>
    </cfRule>
    <cfRule type="cellIs" dxfId="159" priority="62" operator="equal">
      <formula>"Mayor"</formula>
    </cfRule>
    <cfRule type="cellIs" dxfId="158" priority="63" operator="equal">
      <formula>"Moderado"</formula>
    </cfRule>
    <cfRule type="cellIs" dxfId="157" priority="64" operator="equal">
      <formula>"Menor"</formula>
    </cfRule>
    <cfRule type="cellIs" dxfId="156" priority="65" operator="equal">
      <formula>"Leve"</formula>
    </cfRule>
  </conditionalFormatting>
  <conditionalFormatting sqref="BM249">
    <cfRule type="cellIs" dxfId="155" priority="56" operator="equal">
      <formula>"Catastrófico"</formula>
    </cfRule>
    <cfRule type="cellIs" dxfId="154" priority="57" operator="equal">
      <formula>"Mayor"</formula>
    </cfRule>
    <cfRule type="cellIs" dxfId="153" priority="58" operator="equal">
      <formula>"Moderado"</formula>
    </cfRule>
    <cfRule type="cellIs" dxfId="152" priority="59" operator="equal">
      <formula>"Menor"</formula>
    </cfRule>
    <cfRule type="cellIs" dxfId="151" priority="60" operator="equal">
      <formula>"Leve"</formula>
    </cfRule>
  </conditionalFormatting>
  <conditionalFormatting sqref="BO249">
    <cfRule type="cellIs" dxfId="150" priority="51" operator="equal">
      <formula>"Catastrófico"</formula>
    </cfRule>
    <cfRule type="cellIs" dxfId="149" priority="52" operator="equal">
      <formula>"Mayor"</formula>
    </cfRule>
    <cfRule type="cellIs" dxfId="148" priority="53" operator="equal">
      <formula>"Moderado"</formula>
    </cfRule>
    <cfRule type="cellIs" dxfId="147" priority="54" operator="equal">
      <formula>"Menor"</formula>
    </cfRule>
    <cfRule type="cellIs" dxfId="146" priority="55" operator="equal">
      <formula>"Leve"</formula>
    </cfRule>
  </conditionalFormatting>
  <conditionalFormatting sqref="BP249">
    <cfRule type="cellIs" dxfId="145" priority="46" operator="equal">
      <formula>"Catastrófico"</formula>
    </cfRule>
    <cfRule type="cellIs" dxfId="144" priority="47" operator="equal">
      <formula>"Mayor"</formula>
    </cfRule>
    <cfRule type="cellIs" dxfId="143" priority="48" operator="equal">
      <formula>"Moderado"</formula>
    </cfRule>
    <cfRule type="cellIs" dxfId="142" priority="49" operator="equal">
      <formula>"Menor"</formula>
    </cfRule>
    <cfRule type="cellIs" dxfId="141" priority="50" operator="equal">
      <formula>"Leve"</formula>
    </cfRule>
  </conditionalFormatting>
  <conditionalFormatting sqref="BR249">
    <cfRule type="cellIs" dxfId="140" priority="41" operator="equal">
      <formula>"Catastrófico"</formula>
    </cfRule>
    <cfRule type="cellIs" dxfId="139" priority="42" operator="equal">
      <formula>"Mayor"</formula>
    </cfRule>
    <cfRule type="cellIs" dxfId="138" priority="43" operator="equal">
      <formula>"Moderado"</formula>
    </cfRule>
    <cfRule type="cellIs" dxfId="137" priority="44" operator="equal">
      <formula>"Menor"</formula>
    </cfRule>
    <cfRule type="cellIs" dxfId="136" priority="45" operator="equal">
      <formula>"Leve"</formula>
    </cfRule>
  </conditionalFormatting>
  <conditionalFormatting sqref="BL39">
    <cfRule type="cellIs" dxfId="135" priority="36" operator="equal">
      <formula>"Catastrófico"</formula>
    </cfRule>
    <cfRule type="cellIs" dxfId="134" priority="37" operator="equal">
      <formula>"Mayor"</formula>
    </cfRule>
    <cfRule type="cellIs" dxfId="133" priority="38" operator="equal">
      <formula>"Moderado"</formula>
    </cfRule>
    <cfRule type="cellIs" dxfId="132" priority="39" operator="equal">
      <formula>"Menor"</formula>
    </cfRule>
    <cfRule type="cellIs" dxfId="131" priority="40" operator="equal">
      <formula>"Leve"</formula>
    </cfRule>
  </conditionalFormatting>
  <conditionalFormatting sqref="BN39">
    <cfRule type="cellIs" dxfId="130" priority="31" operator="equal">
      <formula>"Catastrófico"</formula>
    </cfRule>
    <cfRule type="cellIs" dxfId="129" priority="32" operator="equal">
      <formula>"Mayor"</formula>
    </cfRule>
    <cfRule type="cellIs" dxfId="128" priority="33" operator="equal">
      <formula>"Moderado"</formula>
    </cfRule>
    <cfRule type="cellIs" dxfId="127" priority="34" operator="equal">
      <formula>"Menor"</formula>
    </cfRule>
    <cfRule type="cellIs" dxfId="126" priority="35" operator="equal">
      <formula>"Leve"</formula>
    </cfRule>
  </conditionalFormatting>
  <conditionalFormatting sqref="BP39:BR39">
    <cfRule type="cellIs" dxfId="125" priority="26" operator="equal">
      <formula>"Catastrófico"</formula>
    </cfRule>
    <cfRule type="cellIs" dxfId="124" priority="27" operator="equal">
      <formula>"Mayor"</formula>
    </cfRule>
    <cfRule type="cellIs" dxfId="123" priority="28" operator="equal">
      <formula>"Moderado"</formula>
    </cfRule>
    <cfRule type="cellIs" dxfId="122" priority="29" operator="equal">
      <formula>"Menor"</formula>
    </cfRule>
    <cfRule type="cellIs" dxfId="121" priority="30" operator="equal">
      <formula>"Leve"</formula>
    </cfRule>
  </conditionalFormatting>
  <conditionalFormatting sqref="BM39">
    <cfRule type="cellIs" dxfId="120" priority="21" operator="equal">
      <formula>"Catastrófico"</formula>
    </cfRule>
    <cfRule type="cellIs" dxfId="119" priority="22" operator="equal">
      <formula>"Mayor"</formula>
    </cfRule>
    <cfRule type="cellIs" dxfId="118" priority="23" operator="equal">
      <formula>"Moderado"</formula>
    </cfRule>
    <cfRule type="cellIs" dxfId="117" priority="24" operator="equal">
      <formula>"Menor"</formula>
    </cfRule>
    <cfRule type="cellIs" dxfId="116" priority="25" operator="equal">
      <formula>"Leve"</formula>
    </cfRule>
  </conditionalFormatting>
  <conditionalFormatting sqref="BO39">
    <cfRule type="cellIs" dxfId="115" priority="16" operator="equal">
      <formula>"Catastrófico"</formula>
    </cfRule>
    <cfRule type="cellIs" dxfId="114" priority="17" operator="equal">
      <formula>"Mayor"</formula>
    </cfRule>
    <cfRule type="cellIs" dxfId="113" priority="18" operator="equal">
      <formula>"Moderado"</formula>
    </cfRule>
    <cfRule type="cellIs" dxfId="112" priority="19" operator="equal">
      <formula>"Menor"</formula>
    </cfRule>
    <cfRule type="cellIs" dxfId="111" priority="20" operator="equal">
      <formula>"Leve"</formula>
    </cfRule>
  </conditionalFormatting>
  <conditionalFormatting sqref="BM41">
    <cfRule type="cellIs" dxfId="110" priority="11" operator="equal">
      <formula>"Catastrófico"</formula>
    </cfRule>
    <cfRule type="cellIs" dxfId="109" priority="12" operator="equal">
      <formula>"Mayor"</formula>
    </cfRule>
    <cfRule type="cellIs" dxfId="108" priority="13" operator="equal">
      <formula>"Moderado"</formula>
    </cfRule>
    <cfRule type="cellIs" dxfId="107" priority="14" operator="equal">
      <formula>"Menor"</formula>
    </cfRule>
    <cfRule type="cellIs" dxfId="106" priority="15" operator="equal">
      <formula>"Leve"</formula>
    </cfRule>
  </conditionalFormatting>
  <conditionalFormatting sqref="BN41:BO41 BQ41:BR41">
    <cfRule type="cellIs" dxfId="105" priority="6" operator="equal">
      <formula>"Catastrófico"</formula>
    </cfRule>
    <cfRule type="cellIs" dxfId="104" priority="7" operator="equal">
      <formula>"Mayor"</formula>
    </cfRule>
    <cfRule type="cellIs" dxfId="103" priority="8" operator="equal">
      <formula>"Moderado"</formula>
    </cfRule>
    <cfRule type="cellIs" dxfId="102" priority="9" operator="equal">
      <formula>"Menor"</formula>
    </cfRule>
    <cfRule type="cellIs" dxfId="101" priority="10" operator="equal">
      <formula>"Leve"</formula>
    </cfRule>
  </conditionalFormatting>
  <conditionalFormatting sqref="BP41">
    <cfRule type="cellIs" dxfId="100" priority="1" operator="equal">
      <formula>"Catastrófico"</formula>
    </cfRule>
    <cfRule type="cellIs" dxfId="99" priority="2" operator="equal">
      <formula>"Mayor"</formula>
    </cfRule>
    <cfRule type="cellIs" dxfId="98" priority="3" operator="equal">
      <formula>"Moderado"</formula>
    </cfRule>
    <cfRule type="cellIs" dxfId="97" priority="4" operator="equal">
      <formula>"Menor"</formula>
    </cfRule>
    <cfRule type="cellIs" dxfId="96" priority="5" operator="equal">
      <formula>"Leve"</formula>
    </cfRule>
  </conditionalFormatting>
  <dataValidations count="1">
    <dataValidation type="list" allowBlank="1" showInputMessage="1" showErrorMessage="1" sqref="B9:B260">
      <formula1>$CW$511:$CW$533</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538" operator="containsText" id="{CCC8358D-92B9-4FEB-B46C-51449D2F549B}">
            <xm:f>NOT(ISERROR(SEARCH(FORMULAS!$O$6,BG9)))</xm:f>
            <xm:f>FORMULAS!$O$6</xm:f>
            <x14:dxf>
              <fill>
                <patternFill>
                  <bgColor rgb="FFFF0000"/>
                </patternFill>
              </fill>
            </x14:dxf>
          </x14:cfRule>
          <x14:cfRule type="containsText" priority="1539" operator="containsText" id="{B1751669-A7AD-46E3-B740-89B0D3FF7160}">
            <xm:f>NOT(ISERROR(SEARCH(FORMULAS!$O$5,BG9)))</xm:f>
            <xm:f>FORMULAS!$O$5</xm:f>
            <x14:dxf>
              <fill>
                <patternFill>
                  <bgColor rgb="FFFFC000"/>
                </patternFill>
              </fill>
            </x14:dxf>
          </x14:cfRule>
          <x14:cfRule type="containsText" priority="1540" operator="containsText" id="{BA4B1FD5-2391-4FC0-AA6D-1069FF470811}">
            <xm:f>NOT(ISERROR(SEARCH(FORMULAS!$O$4,BG9)))</xm:f>
            <xm:f>FORMULAS!$O$4</xm:f>
            <x14:dxf>
              <fill>
                <patternFill>
                  <bgColor rgb="FFFFFF00"/>
                </patternFill>
              </fill>
            </x14:dxf>
          </x14:cfRule>
          <x14:cfRule type="containsText" priority="1541" operator="containsText" id="{B9012000-A781-455D-81F5-F1C30553410C}">
            <xm:f>NOT(ISERROR(SEARCH(FORMULAS!$O$3,BG9)))</xm:f>
            <xm:f>FORMULAS!$O$3</xm:f>
            <x14:dxf>
              <fill>
                <patternFill>
                  <bgColor rgb="FF92D050"/>
                </patternFill>
              </fill>
            </x14:dxf>
          </x14:cfRule>
          <x14:cfRule type="cellIs" priority="1542" operator="equal" id="{BD79CAC5-52B8-459D-858C-6C5E679E5678}">
            <xm:f>FORMULAS!$O$2</xm:f>
            <x14:dxf>
              <fill>
                <patternFill>
                  <bgColor theme="6" tint="0.39994506668294322"/>
                </patternFill>
              </fill>
            </x14:dxf>
          </x14:cfRule>
          <xm:sqref>BG9:BG44 BG75:BG224</xm:sqref>
        </x14:conditionalFormatting>
        <x14:conditionalFormatting xmlns:xm="http://schemas.microsoft.com/office/excel/2006/main">
          <x14:cfRule type="containsText" priority="1533" operator="containsText" id="{82B94A39-B029-4874-9AC3-48B2146BFDC0}">
            <xm:f>NOT(ISERROR(SEARCH(FORMULAS!$I$6,BH9)))</xm:f>
            <xm:f>FORMULAS!$I$6</xm:f>
            <x14:dxf>
              <fill>
                <patternFill>
                  <bgColor rgb="FFFF0000"/>
                </patternFill>
              </fill>
            </x14:dxf>
          </x14:cfRule>
          <x14:cfRule type="containsText" priority="1534" operator="containsText" id="{1487107C-FBC7-4366-AE82-1035D17BFB70}">
            <xm:f>NOT(ISERROR(SEARCH(FORMULAS!$I$5,BH9)))</xm:f>
            <xm:f>FORMULAS!$I$5</xm:f>
            <x14:dxf>
              <fill>
                <patternFill>
                  <bgColor rgb="FFFFC000"/>
                </patternFill>
              </fill>
            </x14:dxf>
          </x14:cfRule>
          <x14:cfRule type="containsText" priority="1535" operator="containsText" id="{1E017C95-5927-4466-B62E-C5F62A3DD40B}">
            <xm:f>NOT(ISERROR(SEARCH(FORMULAS!$I$4,BH9)))</xm:f>
            <xm:f>FORMULAS!$I$4</xm:f>
            <x14:dxf>
              <fill>
                <patternFill>
                  <bgColor rgb="FFFFFF00"/>
                </patternFill>
              </fill>
            </x14:dxf>
          </x14:cfRule>
          <x14:cfRule type="containsText" priority="1536" operator="containsText" id="{69D02177-75E8-4D37-92C7-1C5011988951}">
            <xm:f>NOT(ISERROR(SEARCH(FORMULAS!$I$3,BH9)))</xm:f>
            <xm:f>FORMULAS!$I$3</xm:f>
            <x14:dxf>
              <fill>
                <patternFill>
                  <bgColor rgb="FF92D050"/>
                </patternFill>
              </fill>
            </x14:dxf>
          </x14:cfRule>
          <x14:cfRule type="containsText" priority="1537" operator="containsText" id="{8D326458-9F28-4FCB-A93A-22A10628DA05}">
            <xm:f>NOT(ISERROR(SEARCH(FORMULAS!$I$2,BH9)))</xm:f>
            <xm:f>FORMULAS!$I$2</xm:f>
            <x14:dxf>
              <fill>
                <patternFill>
                  <bgColor theme="6" tint="0.39994506668294322"/>
                </patternFill>
              </fill>
            </x14:dxf>
          </x14:cfRule>
          <xm:sqref>BH9:BH44 BH75:BH224</xm:sqref>
        </x14:conditionalFormatting>
        <x14:conditionalFormatting xmlns:xm="http://schemas.microsoft.com/office/excel/2006/main">
          <x14:cfRule type="containsText" priority="1403" operator="containsText" id="{50872FAF-02ED-4192-9530-0417E87EB7B6}">
            <xm:f>NOT(ISERROR(SEARCH(FORMULAS!$O$6,BG45)))</xm:f>
            <xm:f>FORMULAS!$O$6</xm:f>
            <x14:dxf>
              <fill>
                <patternFill>
                  <bgColor rgb="FFFF0000"/>
                </patternFill>
              </fill>
            </x14:dxf>
          </x14:cfRule>
          <x14:cfRule type="containsText" priority="1404" operator="containsText" id="{1B87182F-5929-4AEB-9F43-91E3F0BB6542}">
            <xm:f>NOT(ISERROR(SEARCH(FORMULAS!$O$5,BG45)))</xm:f>
            <xm:f>FORMULAS!$O$5</xm:f>
            <x14:dxf>
              <fill>
                <patternFill>
                  <bgColor rgb="FFFFC000"/>
                </patternFill>
              </fill>
            </x14:dxf>
          </x14:cfRule>
          <x14:cfRule type="containsText" priority="1405" operator="containsText" id="{9FF407F1-6E6E-448B-A9B9-95A2F2896DFF}">
            <xm:f>NOT(ISERROR(SEARCH(FORMULAS!$O$4,BG45)))</xm:f>
            <xm:f>FORMULAS!$O$4</xm:f>
            <x14:dxf>
              <fill>
                <patternFill>
                  <bgColor rgb="FFFFFF00"/>
                </patternFill>
              </fill>
            </x14:dxf>
          </x14:cfRule>
          <x14:cfRule type="containsText" priority="1406" operator="containsText" id="{D3267085-1BB9-43F9-8231-12814F102E00}">
            <xm:f>NOT(ISERROR(SEARCH(FORMULAS!$O$3,BG45)))</xm:f>
            <xm:f>FORMULAS!$O$3</xm:f>
            <x14:dxf>
              <fill>
                <patternFill>
                  <bgColor rgb="FF92D050"/>
                </patternFill>
              </fill>
            </x14:dxf>
          </x14:cfRule>
          <x14:cfRule type="cellIs" priority="1407" operator="equal" id="{3D778435-C4A4-412A-AB90-F6DBD7437219}">
            <xm:f>FORMULAS!$O$2</xm:f>
            <x14:dxf>
              <fill>
                <patternFill>
                  <bgColor theme="6" tint="0.39994506668294322"/>
                </patternFill>
              </fill>
            </x14:dxf>
          </x14:cfRule>
          <xm:sqref>BG45:BG74</xm:sqref>
        </x14:conditionalFormatting>
        <x14:conditionalFormatting xmlns:xm="http://schemas.microsoft.com/office/excel/2006/main">
          <x14:cfRule type="containsText" priority="1398" operator="containsText" id="{DDDAE858-BD24-48D0-A09D-CD1B3AECA717}">
            <xm:f>NOT(ISERROR(SEARCH(FORMULAS!$I$6,BH45)))</xm:f>
            <xm:f>FORMULAS!$I$6</xm:f>
            <x14:dxf>
              <fill>
                <patternFill>
                  <bgColor rgb="FFFF0000"/>
                </patternFill>
              </fill>
            </x14:dxf>
          </x14:cfRule>
          <x14:cfRule type="containsText" priority="1399" operator="containsText" id="{B3602569-F07D-427E-AD40-F4F59F088086}">
            <xm:f>NOT(ISERROR(SEARCH(FORMULAS!$I$5,BH45)))</xm:f>
            <xm:f>FORMULAS!$I$5</xm:f>
            <x14:dxf>
              <fill>
                <patternFill>
                  <bgColor rgb="FFFFC000"/>
                </patternFill>
              </fill>
            </x14:dxf>
          </x14:cfRule>
          <x14:cfRule type="containsText" priority="1400" operator="containsText" id="{F80201E7-C5E2-4999-A54E-EF728890D536}">
            <xm:f>NOT(ISERROR(SEARCH(FORMULAS!$I$4,BH45)))</xm:f>
            <xm:f>FORMULAS!$I$4</xm:f>
            <x14:dxf>
              <fill>
                <patternFill>
                  <bgColor rgb="FFFFFF00"/>
                </patternFill>
              </fill>
            </x14:dxf>
          </x14:cfRule>
          <x14:cfRule type="containsText" priority="1401" operator="containsText" id="{0C289268-AA6A-45F0-B35F-62D4A16B3999}">
            <xm:f>NOT(ISERROR(SEARCH(FORMULAS!$I$3,BH45)))</xm:f>
            <xm:f>FORMULAS!$I$3</xm:f>
            <x14:dxf>
              <fill>
                <patternFill>
                  <bgColor rgb="FF92D050"/>
                </patternFill>
              </fill>
            </x14:dxf>
          </x14:cfRule>
          <x14:cfRule type="containsText" priority="1402" operator="containsText" id="{9264CC66-2154-4470-88CB-EBA7025CB4E9}">
            <xm:f>NOT(ISERROR(SEARCH(FORMULAS!$I$2,BH45)))</xm:f>
            <xm:f>FORMULAS!$I$2</xm:f>
            <x14:dxf>
              <fill>
                <patternFill>
                  <bgColor theme="6" tint="0.39994506668294322"/>
                </patternFill>
              </fill>
            </x14:dxf>
          </x14:cfRule>
          <xm:sqref>BH45:BH74</xm:sqref>
        </x14:conditionalFormatting>
        <x14:conditionalFormatting xmlns:xm="http://schemas.microsoft.com/office/excel/2006/main">
          <x14:cfRule type="containsText" priority="856" operator="containsText" id="{E840C5F0-843A-4FA6-BD01-D92714D6C994}">
            <xm:f>NOT(ISERROR(SEARCH(FORMULAS!$O$6,BG225)))</xm:f>
            <xm:f>FORMULAS!$O$6</xm:f>
            <x14:dxf>
              <fill>
                <patternFill>
                  <bgColor rgb="FFFF0000"/>
                </patternFill>
              </fill>
            </x14:dxf>
          </x14:cfRule>
          <x14:cfRule type="containsText" priority="857" operator="containsText" id="{1DF65862-17FF-4097-8E0C-46B1C829614C}">
            <xm:f>NOT(ISERROR(SEARCH(FORMULAS!$O$5,BG225)))</xm:f>
            <xm:f>FORMULAS!$O$5</xm:f>
            <x14:dxf>
              <fill>
                <patternFill>
                  <bgColor rgb="FFFFC000"/>
                </patternFill>
              </fill>
            </x14:dxf>
          </x14:cfRule>
          <x14:cfRule type="containsText" priority="858" operator="containsText" id="{4B4029D1-8CEE-4218-A2FE-329933164ABC}">
            <xm:f>NOT(ISERROR(SEARCH(FORMULAS!$O$4,BG225)))</xm:f>
            <xm:f>FORMULAS!$O$4</xm:f>
            <x14:dxf>
              <fill>
                <patternFill>
                  <bgColor rgb="FFFFFF00"/>
                </patternFill>
              </fill>
            </x14:dxf>
          </x14:cfRule>
          <x14:cfRule type="containsText" priority="859" operator="containsText" id="{00630026-FA89-4293-A0FA-58B80D0E3128}">
            <xm:f>NOT(ISERROR(SEARCH(FORMULAS!$O$3,BG225)))</xm:f>
            <xm:f>FORMULAS!$O$3</xm:f>
            <x14:dxf>
              <fill>
                <patternFill>
                  <bgColor rgb="FF92D050"/>
                </patternFill>
              </fill>
            </x14:dxf>
          </x14:cfRule>
          <x14:cfRule type="cellIs" priority="860" operator="equal" id="{7C3AAEFE-E475-4594-8770-569D2A37A8E4}">
            <xm:f>FORMULAS!$O$2</xm:f>
            <x14:dxf>
              <fill>
                <patternFill>
                  <bgColor theme="6" tint="0.39994506668294322"/>
                </patternFill>
              </fill>
            </x14:dxf>
          </x14:cfRule>
          <xm:sqref>BG225:BG230</xm:sqref>
        </x14:conditionalFormatting>
        <x14:conditionalFormatting xmlns:xm="http://schemas.microsoft.com/office/excel/2006/main">
          <x14:cfRule type="containsText" priority="851" operator="containsText" id="{04480337-29E2-4AB0-B86A-9B915F88871D}">
            <xm:f>NOT(ISERROR(SEARCH(FORMULAS!$I$6,BH225)))</xm:f>
            <xm:f>FORMULAS!$I$6</xm:f>
            <x14:dxf>
              <fill>
                <patternFill>
                  <bgColor rgb="FFFF0000"/>
                </patternFill>
              </fill>
            </x14:dxf>
          </x14:cfRule>
          <x14:cfRule type="containsText" priority="852" operator="containsText" id="{4051FCF2-D033-4CAE-95B0-51593E6332E4}">
            <xm:f>NOT(ISERROR(SEARCH(FORMULAS!$I$5,BH225)))</xm:f>
            <xm:f>FORMULAS!$I$5</xm:f>
            <x14:dxf>
              <fill>
                <patternFill>
                  <bgColor rgb="FFFFC000"/>
                </patternFill>
              </fill>
            </x14:dxf>
          </x14:cfRule>
          <x14:cfRule type="containsText" priority="853" operator="containsText" id="{04C3B546-2FE2-44DD-9D37-848E2BCED297}">
            <xm:f>NOT(ISERROR(SEARCH(FORMULAS!$I$4,BH225)))</xm:f>
            <xm:f>FORMULAS!$I$4</xm:f>
            <x14:dxf>
              <fill>
                <patternFill>
                  <bgColor rgb="FFFFFF00"/>
                </patternFill>
              </fill>
            </x14:dxf>
          </x14:cfRule>
          <x14:cfRule type="containsText" priority="854" operator="containsText" id="{BD87DF5B-CDE4-45A5-A5B2-E346170CA231}">
            <xm:f>NOT(ISERROR(SEARCH(FORMULAS!$I$3,BH225)))</xm:f>
            <xm:f>FORMULAS!$I$3</xm:f>
            <x14:dxf>
              <fill>
                <patternFill>
                  <bgColor rgb="FF92D050"/>
                </patternFill>
              </fill>
            </x14:dxf>
          </x14:cfRule>
          <x14:cfRule type="containsText" priority="855" operator="containsText" id="{D8354006-90B7-42ED-9331-C2045594B985}">
            <xm:f>NOT(ISERROR(SEARCH(FORMULAS!$I$2,BH225)))</xm:f>
            <xm:f>FORMULAS!$I$2</xm:f>
            <x14:dxf>
              <fill>
                <patternFill>
                  <bgColor theme="6" tint="0.39994506668294322"/>
                </patternFill>
              </fill>
            </x14:dxf>
          </x14:cfRule>
          <xm:sqref>BH225:BH230</xm:sqref>
        </x14:conditionalFormatting>
        <x14:conditionalFormatting xmlns:xm="http://schemas.microsoft.com/office/excel/2006/main">
          <x14:cfRule type="containsText" priority="784" operator="containsText" id="{85A7F9B3-C1E1-4AF9-AB97-7FB5824D8F37}">
            <xm:f>NOT(ISERROR(SEARCH(FORMULAS!$O$6,BG231)))</xm:f>
            <xm:f>FORMULAS!$O$6</xm:f>
            <x14:dxf>
              <fill>
                <patternFill>
                  <bgColor rgb="FFFF0000"/>
                </patternFill>
              </fill>
            </x14:dxf>
          </x14:cfRule>
          <x14:cfRule type="containsText" priority="785" operator="containsText" id="{176EC5A4-4D0B-47CF-8D2F-D7DE4FBA1B4E}">
            <xm:f>NOT(ISERROR(SEARCH(FORMULAS!$O$5,BG231)))</xm:f>
            <xm:f>FORMULAS!$O$5</xm:f>
            <x14:dxf>
              <fill>
                <patternFill>
                  <bgColor rgb="FFFFC000"/>
                </patternFill>
              </fill>
            </x14:dxf>
          </x14:cfRule>
          <x14:cfRule type="containsText" priority="786" operator="containsText" id="{0C8F7619-83BA-49A4-960A-17A76740CA7B}">
            <xm:f>NOT(ISERROR(SEARCH(FORMULAS!$O$4,BG231)))</xm:f>
            <xm:f>FORMULAS!$O$4</xm:f>
            <x14:dxf>
              <fill>
                <patternFill>
                  <bgColor rgb="FFFFFF00"/>
                </patternFill>
              </fill>
            </x14:dxf>
          </x14:cfRule>
          <x14:cfRule type="containsText" priority="787" operator="containsText" id="{32DB8A5F-F970-4885-9F84-18D40D57A659}">
            <xm:f>NOT(ISERROR(SEARCH(FORMULAS!$O$3,BG231)))</xm:f>
            <xm:f>FORMULAS!$O$3</xm:f>
            <x14:dxf>
              <fill>
                <patternFill>
                  <bgColor rgb="FF92D050"/>
                </patternFill>
              </fill>
            </x14:dxf>
          </x14:cfRule>
          <x14:cfRule type="cellIs" priority="788" operator="equal" id="{AF3A513B-612C-452C-8A1E-69893225E57A}">
            <xm:f>FORMULAS!$O$2</xm:f>
            <x14:dxf>
              <fill>
                <patternFill>
                  <bgColor theme="6" tint="0.39994506668294322"/>
                </patternFill>
              </fill>
            </x14:dxf>
          </x14:cfRule>
          <xm:sqref>BG231:BG236</xm:sqref>
        </x14:conditionalFormatting>
        <x14:conditionalFormatting xmlns:xm="http://schemas.microsoft.com/office/excel/2006/main">
          <x14:cfRule type="containsText" priority="779" operator="containsText" id="{A6505CF7-F296-4950-B807-32D39B11EDB4}">
            <xm:f>NOT(ISERROR(SEARCH(FORMULAS!$I$6,BH231)))</xm:f>
            <xm:f>FORMULAS!$I$6</xm:f>
            <x14:dxf>
              <fill>
                <patternFill>
                  <bgColor rgb="FFFF0000"/>
                </patternFill>
              </fill>
            </x14:dxf>
          </x14:cfRule>
          <x14:cfRule type="containsText" priority="780" operator="containsText" id="{68688A86-2744-46A2-83BB-0B3677B22BB8}">
            <xm:f>NOT(ISERROR(SEARCH(FORMULAS!$I$5,BH231)))</xm:f>
            <xm:f>FORMULAS!$I$5</xm:f>
            <x14:dxf>
              <fill>
                <patternFill>
                  <bgColor rgb="FFFFC000"/>
                </patternFill>
              </fill>
            </x14:dxf>
          </x14:cfRule>
          <x14:cfRule type="containsText" priority="781" operator="containsText" id="{6C1ADA7C-1CEF-40DD-9DF2-D40435BF0B1C}">
            <xm:f>NOT(ISERROR(SEARCH(FORMULAS!$I$4,BH231)))</xm:f>
            <xm:f>FORMULAS!$I$4</xm:f>
            <x14:dxf>
              <fill>
                <patternFill>
                  <bgColor rgb="FFFFFF00"/>
                </patternFill>
              </fill>
            </x14:dxf>
          </x14:cfRule>
          <x14:cfRule type="containsText" priority="782" operator="containsText" id="{BB2CC4E7-A9C6-4668-BE57-5A5074D87209}">
            <xm:f>NOT(ISERROR(SEARCH(FORMULAS!$I$3,BH231)))</xm:f>
            <xm:f>FORMULAS!$I$3</xm:f>
            <x14:dxf>
              <fill>
                <patternFill>
                  <bgColor rgb="FF92D050"/>
                </patternFill>
              </fill>
            </x14:dxf>
          </x14:cfRule>
          <x14:cfRule type="containsText" priority="783" operator="containsText" id="{27566C9B-7D4C-41DB-BC0C-E05EFD62613E}">
            <xm:f>NOT(ISERROR(SEARCH(FORMULAS!$I$2,BH231)))</xm:f>
            <xm:f>FORMULAS!$I$2</xm:f>
            <x14:dxf>
              <fill>
                <patternFill>
                  <bgColor theme="6" tint="0.39994506668294322"/>
                </patternFill>
              </fill>
            </x14:dxf>
          </x14:cfRule>
          <xm:sqref>BH231:BH236</xm:sqref>
        </x14:conditionalFormatting>
        <x14:conditionalFormatting xmlns:xm="http://schemas.microsoft.com/office/excel/2006/main">
          <x14:cfRule type="containsText" priority="712" operator="containsText" id="{79D69927-28F6-4C39-893B-1E3AD70E1E34}">
            <xm:f>NOT(ISERROR(SEARCH(FORMULAS!$O$6,BG237)))</xm:f>
            <xm:f>FORMULAS!$O$6</xm:f>
            <x14:dxf>
              <fill>
                <patternFill>
                  <bgColor rgb="FFFF0000"/>
                </patternFill>
              </fill>
            </x14:dxf>
          </x14:cfRule>
          <x14:cfRule type="containsText" priority="713" operator="containsText" id="{1ABEDC87-1576-4118-8AED-1EAB93422E21}">
            <xm:f>NOT(ISERROR(SEARCH(FORMULAS!$O$5,BG237)))</xm:f>
            <xm:f>FORMULAS!$O$5</xm:f>
            <x14:dxf>
              <fill>
                <patternFill>
                  <bgColor rgb="FFFFC000"/>
                </patternFill>
              </fill>
            </x14:dxf>
          </x14:cfRule>
          <x14:cfRule type="containsText" priority="714" operator="containsText" id="{0E37ECB2-5D46-43C1-9D4E-50AA1C8917F4}">
            <xm:f>NOT(ISERROR(SEARCH(FORMULAS!$O$4,BG237)))</xm:f>
            <xm:f>FORMULAS!$O$4</xm:f>
            <x14:dxf>
              <fill>
                <patternFill>
                  <bgColor rgb="FFFFFF00"/>
                </patternFill>
              </fill>
            </x14:dxf>
          </x14:cfRule>
          <x14:cfRule type="containsText" priority="715" operator="containsText" id="{09336F54-FEAB-4CB9-B67A-E0812618B6D3}">
            <xm:f>NOT(ISERROR(SEARCH(FORMULAS!$O$3,BG237)))</xm:f>
            <xm:f>FORMULAS!$O$3</xm:f>
            <x14:dxf>
              <fill>
                <patternFill>
                  <bgColor rgb="FF92D050"/>
                </patternFill>
              </fill>
            </x14:dxf>
          </x14:cfRule>
          <x14:cfRule type="cellIs" priority="716" operator="equal" id="{C8A02196-5224-41DF-ADE1-710013EB45AC}">
            <xm:f>FORMULAS!$O$2</xm:f>
            <x14:dxf>
              <fill>
                <patternFill>
                  <bgColor theme="6" tint="0.39994506668294322"/>
                </patternFill>
              </fill>
            </x14:dxf>
          </x14:cfRule>
          <xm:sqref>BG237:BG242</xm:sqref>
        </x14:conditionalFormatting>
        <x14:conditionalFormatting xmlns:xm="http://schemas.microsoft.com/office/excel/2006/main">
          <x14:cfRule type="containsText" priority="707" operator="containsText" id="{EF286705-EE94-4551-9841-5E14E38539CF}">
            <xm:f>NOT(ISERROR(SEARCH(FORMULAS!$I$6,BH237)))</xm:f>
            <xm:f>FORMULAS!$I$6</xm:f>
            <x14:dxf>
              <fill>
                <patternFill>
                  <bgColor rgb="FFFF0000"/>
                </patternFill>
              </fill>
            </x14:dxf>
          </x14:cfRule>
          <x14:cfRule type="containsText" priority="708" operator="containsText" id="{E1D1CAD8-BA3A-4B47-9260-1A9CB6718CE9}">
            <xm:f>NOT(ISERROR(SEARCH(FORMULAS!$I$5,BH237)))</xm:f>
            <xm:f>FORMULAS!$I$5</xm:f>
            <x14:dxf>
              <fill>
                <patternFill>
                  <bgColor rgb="FFFFC000"/>
                </patternFill>
              </fill>
            </x14:dxf>
          </x14:cfRule>
          <x14:cfRule type="containsText" priority="709" operator="containsText" id="{E5A0B5EE-63C9-4BAB-9944-683113B2F951}">
            <xm:f>NOT(ISERROR(SEARCH(FORMULAS!$I$4,BH237)))</xm:f>
            <xm:f>FORMULAS!$I$4</xm:f>
            <x14:dxf>
              <fill>
                <patternFill>
                  <bgColor rgb="FFFFFF00"/>
                </patternFill>
              </fill>
            </x14:dxf>
          </x14:cfRule>
          <x14:cfRule type="containsText" priority="710" operator="containsText" id="{F31C3C3D-D507-4BEE-A922-B025762AFFDA}">
            <xm:f>NOT(ISERROR(SEARCH(FORMULAS!$I$3,BH237)))</xm:f>
            <xm:f>FORMULAS!$I$3</xm:f>
            <x14:dxf>
              <fill>
                <patternFill>
                  <bgColor rgb="FF92D050"/>
                </patternFill>
              </fill>
            </x14:dxf>
          </x14:cfRule>
          <x14:cfRule type="containsText" priority="711" operator="containsText" id="{BC0907ED-6E7D-4789-B15F-761D86066B95}">
            <xm:f>NOT(ISERROR(SEARCH(FORMULAS!$I$2,BH237)))</xm:f>
            <xm:f>FORMULAS!$I$2</xm:f>
            <x14:dxf>
              <fill>
                <patternFill>
                  <bgColor theme="6" tint="0.39994506668294322"/>
                </patternFill>
              </fill>
            </x14:dxf>
          </x14:cfRule>
          <xm:sqref>BH237:BH242</xm:sqref>
        </x14:conditionalFormatting>
        <x14:conditionalFormatting xmlns:xm="http://schemas.microsoft.com/office/excel/2006/main">
          <x14:cfRule type="containsText" priority="500" operator="containsText" id="{7662189B-FB26-40A1-A7DF-54F6DAE0CED3}">
            <xm:f>NOT(ISERROR(SEARCH(FORMULAS!$O$6,BG243)))</xm:f>
            <xm:f>FORMULAS!$O$6</xm:f>
            <x14:dxf>
              <fill>
                <patternFill>
                  <bgColor rgb="FFFF0000"/>
                </patternFill>
              </fill>
            </x14:dxf>
          </x14:cfRule>
          <x14:cfRule type="containsText" priority="501" operator="containsText" id="{2CA11244-A400-4B52-8C73-1079EDCBF8EA}">
            <xm:f>NOT(ISERROR(SEARCH(FORMULAS!$O$5,BG243)))</xm:f>
            <xm:f>FORMULAS!$O$5</xm:f>
            <x14:dxf>
              <fill>
                <patternFill>
                  <bgColor rgb="FFFFC000"/>
                </patternFill>
              </fill>
            </x14:dxf>
          </x14:cfRule>
          <x14:cfRule type="containsText" priority="502" operator="containsText" id="{C268155E-DCA4-469F-A4A7-88C634B3E723}">
            <xm:f>NOT(ISERROR(SEARCH(FORMULAS!$O$4,BG243)))</xm:f>
            <xm:f>FORMULAS!$O$4</xm:f>
            <x14:dxf>
              <fill>
                <patternFill>
                  <bgColor rgb="FFFFFF00"/>
                </patternFill>
              </fill>
            </x14:dxf>
          </x14:cfRule>
          <x14:cfRule type="containsText" priority="503" operator="containsText" id="{A8C65ABE-6817-4115-B209-E47A61D0F218}">
            <xm:f>NOT(ISERROR(SEARCH(FORMULAS!$O$3,BG243)))</xm:f>
            <xm:f>FORMULAS!$O$3</xm:f>
            <x14:dxf>
              <fill>
                <patternFill>
                  <bgColor rgb="FF92D050"/>
                </patternFill>
              </fill>
            </x14:dxf>
          </x14:cfRule>
          <x14:cfRule type="cellIs" priority="504" operator="equal" id="{F763DCD7-C740-449A-8A53-595C5CA195E5}">
            <xm:f>FORMULAS!$O$2</xm:f>
            <x14:dxf>
              <fill>
                <patternFill>
                  <bgColor theme="6" tint="0.39994506668294322"/>
                </patternFill>
              </fill>
            </x14:dxf>
          </x14:cfRule>
          <xm:sqref>BG243:BG248</xm:sqref>
        </x14:conditionalFormatting>
        <x14:conditionalFormatting xmlns:xm="http://schemas.microsoft.com/office/excel/2006/main">
          <x14:cfRule type="containsText" priority="495" operator="containsText" id="{D8BF3A78-20C6-448E-B575-FBC0A4C12D49}">
            <xm:f>NOT(ISERROR(SEARCH(FORMULAS!$I$6,BH243)))</xm:f>
            <xm:f>FORMULAS!$I$6</xm:f>
            <x14:dxf>
              <fill>
                <patternFill>
                  <bgColor rgb="FFFF0000"/>
                </patternFill>
              </fill>
            </x14:dxf>
          </x14:cfRule>
          <x14:cfRule type="containsText" priority="496" operator="containsText" id="{4B610108-C944-4313-A91E-28BF1DC13342}">
            <xm:f>NOT(ISERROR(SEARCH(FORMULAS!$I$5,BH243)))</xm:f>
            <xm:f>FORMULAS!$I$5</xm:f>
            <x14:dxf>
              <fill>
                <patternFill>
                  <bgColor rgb="FFFFC000"/>
                </patternFill>
              </fill>
            </x14:dxf>
          </x14:cfRule>
          <x14:cfRule type="containsText" priority="497" operator="containsText" id="{2388D376-6331-4B50-AE3D-2035590F8462}">
            <xm:f>NOT(ISERROR(SEARCH(FORMULAS!$I$4,BH243)))</xm:f>
            <xm:f>FORMULAS!$I$4</xm:f>
            <x14:dxf>
              <fill>
                <patternFill>
                  <bgColor rgb="FFFFFF00"/>
                </patternFill>
              </fill>
            </x14:dxf>
          </x14:cfRule>
          <x14:cfRule type="containsText" priority="498" operator="containsText" id="{8E3880C4-85B7-4498-888E-F72F18E0A5B8}">
            <xm:f>NOT(ISERROR(SEARCH(FORMULAS!$I$3,BH243)))</xm:f>
            <xm:f>FORMULAS!$I$3</xm:f>
            <x14:dxf>
              <fill>
                <patternFill>
                  <bgColor rgb="FF92D050"/>
                </patternFill>
              </fill>
            </x14:dxf>
          </x14:cfRule>
          <x14:cfRule type="containsText" priority="499" operator="containsText" id="{864CD489-7B30-4C33-AA95-3099CC321D4E}">
            <xm:f>NOT(ISERROR(SEARCH(FORMULAS!$I$2,BH243)))</xm:f>
            <xm:f>FORMULAS!$I$2</xm:f>
            <x14:dxf>
              <fill>
                <patternFill>
                  <bgColor theme="6" tint="0.39994506668294322"/>
                </patternFill>
              </fill>
            </x14:dxf>
          </x14:cfRule>
          <xm:sqref>BH243:BH248</xm:sqref>
        </x14:conditionalFormatting>
        <x14:conditionalFormatting xmlns:xm="http://schemas.microsoft.com/office/excel/2006/main">
          <x14:cfRule type="containsText" priority="428" operator="containsText" id="{D824A568-03C0-41A0-9A83-121E54A7376F}">
            <xm:f>NOT(ISERROR(SEARCH(FORMULAS!$O$6,BG249)))</xm:f>
            <xm:f>FORMULAS!$O$6</xm:f>
            <x14:dxf>
              <fill>
                <patternFill>
                  <bgColor rgb="FFFF0000"/>
                </patternFill>
              </fill>
            </x14:dxf>
          </x14:cfRule>
          <x14:cfRule type="containsText" priority="429" operator="containsText" id="{E358399C-C306-428F-B279-7AB4ED156559}">
            <xm:f>NOT(ISERROR(SEARCH(FORMULAS!$O$5,BG249)))</xm:f>
            <xm:f>FORMULAS!$O$5</xm:f>
            <x14:dxf>
              <fill>
                <patternFill>
                  <bgColor rgb="FFFFC000"/>
                </patternFill>
              </fill>
            </x14:dxf>
          </x14:cfRule>
          <x14:cfRule type="containsText" priority="430" operator="containsText" id="{A91B63F0-5EB5-45B3-8D9A-5A785241D35B}">
            <xm:f>NOT(ISERROR(SEARCH(FORMULAS!$O$4,BG249)))</xm:f>
            <xm:f>FORMULAS!$O$4</xm:f>
            <x14:dxf>
              <fill>
                <patternFill>
                  <bgColor rgb="FFFFFF00"/>
                </patternFill>
              </fill>
            </x14:dxf>
          </x14:cfRule>
          <x14:cfRule type="containsText" priority="431" operator="containsText" id="{A86A177B-83E2-4170-BBA2-CEB8AC9E66E8}">
            <xm:f>NOT(ISERROR(SEARCH(FORMULAS!$O$3,BG249)))</xm:f>
            <xm:f>FORMULAS!$O$3</xm:f>
            <x14:dxf>
              <fill>
                <patternFill>
                  <bgColor rgb="FF92D050"/>
                </patternFill>
              </fill>
            </x14:dxf>
          </x14:cfRule>
          <x14:cfRule type="cellIs" priority="432" operator="equal" id="{497461A3-FA49-4267-9632-3D89B16C5E54}">
            <xm:f>FORMULAS!$O$2</xm:f>
            <x14:dxf>
              <fill>
                <patternFill>
                  <bgColor theme="6" tint="0.39994506668294322"/>
                </patternFill>
              </fill>
            </x14:dxf>
          </x14:cfRule>
          <xm:sqref>BG249:BG254</xm:sqref>
        </x14:conditionalFormatting>
        <x14:conditionalFormatting xmlns:xm="http://schemas.microsoft.com/office/excel/2006/main">
          <x14:cfRule type="containsText" priority="423" operator="containsText" id="{9BB99F91-4A09-463D-9A48-3E47F72AC018}">
            <xm:f>NOT(ISERROR(SEARCH(FORMULAS!$I$6,BH249)))</xm:f>
            <xm:f>FORMULAS!$I$6</xm:f>
            <x14:dxf>
              <fill>
                <patternFill>
                  <bgColor rgb="FFFF0000"/>
                </patternFill>
              </fill>
            </x14:dxf>
          </x14:cfRule>
          <x14:cfRule type="containsText" priority="424" operator="containsText" id="{1708BA40-544C-4D1C-8DC1-73809BEE080A}">
            <xm:f>NOT(ISERROR(SEARCH(FORMULAS!$I$5,BH249)))</xm:f>
            <xm:f>FORMULAS!$I$5</xm:f>
            <x14:dxf>
              <fill>
                <patternFill>
                  <bgColor rgb="FFFFC000"/>
                </patternFill>
              </fill>
            </x14:dxf>
          </x14:cfRule>
          <x14:cfRule type="containsText" priority="425" operator="containsText" id="{5F01F8E9-06CB-4B93-A344-74A464904085}">
            <xm:f>NOT(ISERROR(SEARCH(FORMULAS!$I$4,BH249)))</xm:f>
            <xm:f>FORMULAS!$I$4</xm:f>
            <x14:dxf>
              <fill>
                <patternFill>
                  <bgColor rgb="FFFFFF00"/>
                </patternFill>
              </fill>
            </x14:dxf>
          </x14:cfRule>
          <x14:cfRule type="containsText" priority="426" operator="containsText" id="{3855B702-D1E9-4AC5-B8E7-0D9109D4E4CA}">
            <xm:f>NOT(ISERROR(SEARCH(FORMULAS!$I$3,BH249)))</xm:f>
            <xm:f>FORMULAS!$I$3</xm:f>
            <x14:dxf>
              <fill>
                <patternFill>
                  <bgColor rgb="FF92D050"/>
                </patternFill>
              </fill>
            </x14:dxf>
          </x14:cfRule>
          <x14:cfRule type="containsText" priority="427" operator="containsText" id="{CA84809E-7D6E-4420-8493-C2AFCA31865E}">
            <xm:f>NOT(ISERROR(SEARCH(FORMULAS!$I$2,BH249)))</xm:f>
            <xm:f>FORMULAS!$I$2</xm:f>
            <x14:dxf>
              <fill>
                <patternFill>
                  <bgColor theme="6" tint="0.39994506668294322"/>
                </patternFill>
              </fill>
            </x14:dxf>
          </x14:cfRule>
          <xm:sqref>BH249:BH254</xm:sqref>
        </x14:conditionalFormatting>
        <x14:conditionalFormatting xmlns:xm="http://schemas.microsoft.com/office/excel/2006/main">
          <x14:cfRule type="containsText" priority="356" operator="containsText" id="{3E3167FE-4853-4FEF-9E94-32F7ED4132AF}">
            <xm:f>NOT(ISERROR(SEARCH(FORMULAS!$O$6,BG255)))</xm:f>
            <xm:f>FORMULAS!$O$6</xm:f>
            <x14:dxf>
              <fill>
                <patternFill>
                  <bgColor rgb="FFFF0000"/>
                </patternFill>
              </fill>
            </x14:dxf>
          </x14:cfRule>
          <x14:cfRule type="containsText" priority="357" operator="containsText" id="{7ADB7DC9-2D51-4915-8782-9C0BB32200EE}">
            <xm:f>NOT(ISERROR(SEARCH(FORMULAS!$O$5,BG255)))</xm:f>
            <xm:f>FORMULAS!$O$5</xm:f>
            <x14:dxf>
              <fill>
                <patternFill>
                  <bgColor rgb="FFFFC000"/>
                </patternFill>
              </fill>
            </x14:dxf>
          </x14:cfRule>
          <x14:cfRule type="containsText" priority="358" operator="containsText" id="{94023BC5-CB62-4BC8-BC23-765B3B18C58A}">
            <xm:f>NOT(ISERROR(SEARCH(FORMULAS!$O$4,BG255)))</xm:f>
            <xm:f>FORMULAS!$O$4</xm:f>
            <x14:dxf>
              <fill>
                <patternFill>
                  <bgColor rgb="FFFFFF00"/>
                </patternFill>
              </fill>
            </x14:dxf>
          </x14:cfRule>
          <x14:cfRule type="containsText" priority="359" operator="containsText" id="{6E96D86D-5947-4974-AAF7-DB6628445931}">
            <xm:f>NOT(ISERROR(SEARCH(FORMULAS!$O$3,BG255)))</xm:f>
            <xm:f>FORMULAS!$O$3</xm:f>
            <x14:dxf>
              <fill>
                <patternFill>
                  <bgColor rgb="FF92D050"/>
                </patternFill>
              </fill>
            </x14:dxf>
          </x14:cfRule>
          <x14:cfRule type="cellIs" priority="360" operator="equal" id="{DFFAF972-E513-47AC-9422-610E4BDA4D85}">
            <xm:f>FORMULAS!$O$2</xm:f>
            <x14:dxf>
              <fill>
                <patternFill>
                  <bgColor theme="6" tint="0.39994506668294322"/>
                </patternFill>
              </fill>
            </x14:dxf>
          </x14:cfRule>
          <xm:sqref>BG255:BG260</xm:sqref>
        </x14:conditionalFormatting>
        <x14:conditionalFormatting xmlns:xm="http://schemas.microsoft.com/office/excel/2006/main">
          <x14:cfRule type="containsText" priority="351" operator="containsText" id="{BECACC10-8C0C-411D-B2DA-9248764542F9}">
            <xm:f>NOT(ISERROR(SEARCH(FORMULAS!$I$6,BH255)))</xm:f>
            <xm:f>FORMULAS!$I$6</xm:f>
            <x14:dxf>
              <fill>
                <patternFill>
                  <bgColor rgb="FFFF0000"/>
                </patternFill>
              </fill>
            </x14:dxf>
          </x14:cfRule>
          <x14:cfRule type="containsText" priority="352" operator="containsText" id="{C7E89385-D6B2-489E-84CF-162CD77278C6}">
            <xm:f>NOT(ISERROR(SEARCH(FORMULAS!$I$5,BH255)))</xm:f>
            <xm:f>FORMULAS!$I$5</xm:f>
            <x14:dxf>
              <fill>
                <patternFill>
                  <bgColor rgb="FFFFC000"/>
                </patternFill>
              </fill>
            </x14:dxf>
          </x14:cfRule>
          <x14:cfRule type="containsText" priority="353" operator="containsText" id="{8F75F846-C6C6-48E8-B55E-9931C75C1ECF}">
            <xm:f>NOT(ISERROR(SEARCH(FORMULAS!$I$4,BH255)))</xm:f>
            <xm:f>FORMULAS!$I$4</xm:f>
            <x14:dxf>
              <fill>
                <patternFill>
                  <bgColor rgb="FFFFFF00"/>
                </patternFill>
              </fill>
            </x14:dxf>
          </x14:cfRule>
          <x14:cfRule type="containsText" priority="354" operator="containsText" id="{1F909708-6ED0-46A4-8360-861CA1377F67}">
            <xm:f>NOT(ISERROR(SEARCH(FORMULAS!$I$3,BH255)))</xm:f>
            <xm:f>FORMULAS!$I$3</xm:f>
            <x14:dxf>
              <fill>
                <patternFill>
                  <bgColor rgb="FF92D050"/>
                </patternFill>
              </fill>
            </x14:dxf>
          </x14:cfRule>
          <x14:cfRule type="containsText" priority="355" operator="containsText" id="{68B6452F-2EE0-4D9B-8E2C-9D7883E0A390}">
            <xm:f>NOT(ISERROR(SEARCH(FORMULAS!$I$2,BH255)))</xm:f>
            <xm:f>FORMULAS!$I$2</xm:f>
            <x14:dxf>
              <fill>
                <patternFill>
                  <bgColor theme="6" tint="0.39994506668294322"/>
                </patternFill>
              </fill>
            </x14:dxf>
          </x14:cfRule>
          <xm:sqref>BH255:BH260</xm:sqref>
        </x14:conditionalFormatting>
      </x14:conditionalFormattings>
    </ext>
    <ext xmlns:x14="http://schemas.microsoft.com/office/spreadsheetml/2009/9/main" uri="{CCE6A557-97BC-4b89-ADB6-D9C93CAAB3DF}">
      <x14:dataValidations xmlns:xm="http://schemas.microsoft.com/office/excel/2006/main" count="13">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AM9:AM260</xm:sqref>
        </x14:dataValidation>
        <x14:dataValidation type="custom" allowBlank="1" showInputMessage="1" showErrorMessage="1" error="Recuerde que las acciones se generan bajo la medida de mitigar el riesgo">
          <x14:formula1>
            <xm:f>IF(OR(AK9='Opciones Tratamiento'!$B$2,AK9='Opciones Tratamiento'!$B$3,AK9='Opciones Tratamiento'!$B$4),ISBLANK(AK9),ISTEXT(AK9))</xm:f>
          </x14:formula1>
          <xm:sqref>AL9:AL260</xm:sqref>
        </x14:dataValidation>
        <x14:dataValidation type="list" allowBlank="1" showInputMessage="1" showErrorMessage="1">
          <x14:formula1>
            <xm:f>'Opciones Tratamiento'!$B$2:$B$5</xm:f>
          </x14:formula1>
          <xm:sqref>AK9:AK260</xm:sqref>
        </x14:dataValidation>
        <x14:dataValidation type="list" allowBlank="1" showInputMessage="1" showErrorMessage="1">
          <x14:formula1>
            <xm:f>'Tabla Valoración controles'!$D$13:$D$14</xm:f>
          </x14:formula1>
          <xm:sqref>AC9:AC260</xm:sqref>
        </x14:dataValidation>
        <x14:dataValidation type="list" allowBlank="1" showInputMessage="1" showErrorMessage="1">
          <x14:formula1>
            <xm:f>'Tabla Valoración controles'!$D$11:$D$12</xm:f>
          </x14:formula1>
          <xm:sqref>AA9:AA260</xm:sqref>
        </x14:dataValidation>
        <x14:dataValidation type="list" allowBlank="1" showInputMessage="1" showErrorMessage="1">
          <x14:formula1>
            <xm:f>'Tabla Valoración controles'!$D$9:$D$10</xm:f>
          </x14:formula1>
          <xm:sqref>Y9:Y260</xm:sqref>
        </x14:dataValidation>
        <x14:dataValidation type="list" allowBlank="1" showInputMessage="1" showErrorMessage="1">
          <x14:formula1>
            <xm:f>'Tabla Valoración controles'!$D$7:$D$8</xm:f>
          </x14:formula1>
          <xm:sqref>W9:W260</xm:sqref>
        </x14:dataValidation>
        <x14:dataValidation type="list" allowBlank="1" showInputMessage="1" showErrorMessage="1">
          <x14:formula1>
            <xm:f>FORMULAS!$A$1:$A$4</xm:f>
          </x14:formula1>
          <xm:sqref>E9:E260</xm:sqref>
        </x14:dataValidation>
        <x14:dataValidation type="list" allowBlank="1" showInputMessage="1" showErrorMessage="1">
          <x14:formula1>
            <xm:f>FORMULAS!$C$1:$C$6</xm:f>
          </x14:formula1>
          <xm:sqref>I9:I260</xm:sqref>
        </x14:dataValidation>
        <x14:dataValidation type="list" allowBlank="1" showInputMessage="1" showErrorMessage="1">
          <x14:formula1>
            <xm:f>FORMULAS!$H$1:$H$11</xm:f>
          </x14:formula1>
          <xm:sqref>M9:M260</xm:sqref>
        </x14:dataValidation>
        <x14:dataValidation type="list" allowBlank="1" showInputMessage="1" showErrorMessage="1">
          <x14:formula1>
            <xm:f>FORMULAS!$A$15:$A$18</xm:f>
          </x14:formula1>
          <xm:sqref>U9:U260</xm:sqref>
        </x14:dataValidation>
        <x14:dataValidation type="list" allowBlank="1" showInputMessage="1" showErrorMessage="1">
          <x14:formula1>
            <xm:f>FORMULAS!$A$21:$A$25</xm:f>
          </x14:formula1>
          <xm:sqref>BL9:BL260</xm:sqref>
        </x14:dataValidation>
        <x14:dataValidation type="list" allowBlank="1" showInputMessage="1" showErrorMessage="1">
          <x14:formula1>
            <xm:f>FORMULAS!$A$60:$A$63</xm:f>
          </x14:formula1>
          <xm:sqref>BS9:BS39 BS41 BS44:BS260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B1:H16"/>
  <sheetViews>
    <sheetView zoomScale="70" zoomScaleNormal="70" workbookViewId="0">
      <selection activeCell="E6" sqref="E6"/>
    </sheetView>
  </sheetViews>
  <sheetFormatPr baseColWidth="10" defaultColWidth="14.28515625" defaultRowHeight="12.75" x14ac:dyDescent="0.2"/>
  <cols>
    <col min="1" max="2" width="14.28515625" style="15"/>
    <col min="3" max="3" width="17" style="15" customWidth="1"/>
    <col min="4" max="4" width="14.28515625" style="15"/>
    <col min="5" max="5" width="46" style="15" customWidth="1"/>
    <col min="6" max="16384" width="14.28515625" style="15"/>
  </cols>
  <sheetData>
    <row r="1" spans="2:8" ht="24" customHeight="1" thickBot="1" x14ac:dyDescent="0.25">
      <c r="B1" s="333" t="s">
        <v>72</v>
      </c>
      <c r="C1" s="334"/>
      <c r="D1" s="334"/>
      <c r="E1" s="334"/>
      <c r="F1" s="335"/>
    </row>
    <row r="2" spans="2:8" ht="16.5" thickBot="1" x14ac:dyDescent="0.3">
      <c r="B2" s="16"/>
      <c r="C2" s="16"/>
      <c r="D2" s="16"/>
      <c r="E2" s="16"/>
      <c r="F2" s="16"/>
    </row>
    <row r="3" spans="2:8" ht="16.5" thickBot="1" x14ac:dyDescent="0.25">
      <c r="B3" s="337" t="s">
        <v>59</v>
      </c>
      <c r="C3" s="338"/>
      <c r="D3" s="338"/>
      <c r="E3" s="24" t="s">
        <v>60</v>
      </c>
      <c r="F3" s="25" t="s">
        <v>61</v>
      </c>
    </row>
    <row r="4" spans="2:8" ht="31.5" x14ac:dyDescent="0.2">
      <c r="B4" s="339" t="s">
        <v>62</v>
      </c>
      <c r="C4" s="341" t="s">
        <v>12</v>
      </c>
      <c r="D4" s="17" t="s">
        <v>13</v>
      </c>
      <c r="E4" s="18" t="s">
        <v>63</v>
      </c>
      <c r="F4" s="19">
        <v>0.25</v>
      </c>
    </row>
    <row r="5" spans="2:8" ht="47.25" x14ac:dyDescent="0.2">
      <c r="B5" s="340"/>
      <c r="C5" s="342"/>
      <c r="D5" s="20" t="s">
        <v>14</v>
      </c>
      <c r="E5" s="21" t="s">
        <v>64</v>
      </c>
      <c r="F5" s="22">
        <v>0.15</v>
      </c>
    </row>
    <row r="6" spans="2:8" ht="47.25" x14ac:dyDescent="0.2">
      <c r="B6" s="340"/>
      <c r="C6" s="342"/>
      <c r="D6" s="20" t="s">
        <v>15</v>
      </c>
      <c r="E6" s="21" t="s">
        <v>65</v>
      </c>
      <c r="F6" s="22">
        <v>0.1</v>
      </c>
    </row>
    <row r="7" spans="2:8" ht="63" x14ac:dyDescent="0.2">
      <c r="B7" s="340"/>
      <c r="C7" s="342" t="s">
        <v>16</v>
      </c>
      <c r="D7" s="20" t="s">
        <v>9</v>
      </c>
      <c r="E7" s="21" t="s">
        <v>66</v>
      </c>
      <c r="F7" s="22">
        <v>0.25</v>
      </c>
    </row>
    <row r="8" spans="2:8" ht="31.5" x14ac:dyDescent="0.2">
      <c r="B8" s="340"/>
      <c r="C8" s="342"/>
      <c r="D8" s="20" t="s">
        <v>8</v>
      </c>
      <c r="E8" s="21" t="s">
        <v>67</v>
      </c>
      <c r="F8" s="22">
        <v>0.15</v>
      </c>
    </row>
    <row r="9" spans="2:8" ht="47.25" x14ac:dyDescent="0.2">
      <c r="B9" s="343" t="s">
        <v>138</v>
      </c>
      <c r="C9" s="345" t="s">
        <v>17</v>
      </c>
      <c r="D9" s="41" t="s">
        <v>18</v>
      </c>
      <c r="E9" s="42" t="s">
        <v>68</v>
      </c>
      <c r="F9" s="43"/>
      <c r="G9" s="40"/>
    </row>
    <row r="10" spans="2:8" ht="63" x14ac:dyDescent="0.2">
      <c r="B10" s="343"/>
      <c r="C10" s="345"/>
      <c r="D10" s="41" t="s">
        <v>19</v>
      </c>
      <c r="E10" s="42" t="s">
        <v>69</v>
      </c>
      <c r="F10" s="44"/>
    </row>
    <row r="11" spans="2:8" ht="47.25" x14ac:dyDescent="0.2">
      <c r="B11" s="343"/>
      <c r="C11" s="345" t="s">
        <v>20</v>
      </c>
      <c r="D11" s="41" t="s">
        <v>21</v>
      </c>
      <c r="E11" s="42" t="s">
        <v>70</v>
      </c>
      <c r="F11" s="43"/>
    </row>
    <row r="12" spans="2:8" ht="47.25" x14ac:dyDescent="0.2">
      <c r="B12" s="343"/>
      <c r="C12" s="345"/>
      <c r="D12" s="41" t="s">
        <v>22</v>
      </c>
      <c r="E12" s="42" t="s">
        <v>71</v>
      </c>
      <c r="F12" s="44"/>
    </row>
    <row r="13" spans="2:8" ht="31.5" x14ac:dyDescent="0.2">
      <c r="B13" s="343"/>
      <c r="C13" s="345" t="s">
        <v>23</v>
      </c>
      <c r="D13" s="41" t="s">
        <v>102</v>
      </c>
      <c r="E13" s="42" t="s">
        <v>105</v>
      </c>
      <c r="F13" s="43"/>
      <c r="H13" s="40"/>
    </row>
    <row r="14" spans="2:8" ht="32.25" thickBot="1" x14ac:dyDescent="0.25">
      <c r="B14" s="344"/>
      <c r="C14" s="346"/>
      <c r="D14" s="45" t="s">
        <v>103</v>
      </c>
      <c r="E14" s="46" t="s">
        <v>104</v>
      </c>
      <c r="F14" s="44"/>
    </row>
    <row r="15" spans="2:8" ht="49.5" customHeight="1" x14ac:dyDescent="0.2">
      <c r="B15" s="336" t="s">
        <v>137</v>
      </c>
      <c r="C15" s="336"/>
      <c r="D15" s="336"/>
      <c r="E15" s="336"/>
      <c r="F15" s="336"/>
    </row>
    <row r="16" spans="2:8" ht="27" customHeight="1" x14ac:dyDescent="0.25">
      <c r="B16" s="2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70" zoomScaleNormal="70" workbookViewId="0">
      <selection activeCell="C6" sqref="C6"/>
    </sheetView>
  </sheetViews>
  <sheetFormatPr baseColWidth="10" defaultRowHeight="15" x14ac:dyDescent="0.25"/>
  <cols>
    <col min="2" max="2" width="24.140625" customWidth="1"/>
    <col min="3" max="3" width="76.28515625" customWidth="1"/>
    <col min="4" max="4" width="29.85546875" customWidth="1"/>
  </cols>
  <sheetData>
    <row r="1" spans="1:37" ht="23.25" x14ac:dyDescent="0.25">
      <c r="A1" s="14"/>
      <c r="B1" s="347" t="s">
        <v>50</v>
      </c>
      <c r="C1" s="347"/>
      <c r="D1" s="347"/>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7"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7" ht="25.5" x14ac:dyDescent="0.25">
      <c r="A3" s="14"/>
      <c r="B3" s="3"/>
      <c r="C3" s="4" t="s">
        <v>47</v>
      </c>
      <c r="D3" s="4" t="s">
        <v>3</v>
      </c>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7" ht="51" x14ac:dyDescent="0.25">
      <c r="A4" s="14"/>
      <c r="B4" s="5" t="s">
        <v>46</v>
      </c>
      <c r="C4" s="6" t="s">
        <v>95</v>
      </c>
      <c r="D4" s="7">
        <v>0.2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7" ht="51" x14ac:dyDescent="0.25">
      <c r="A5" s="14"/>
      <c r="B5" s="8" t="s">
        <v>48</v>
      </c>
      <c r="C5" s="9" t="s">
        <v>96</v>
      </c>
      <c r="D5" s="10">
        <v>0.4</v>
      </c>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7" ht="51" x14ac:dyDescent="0.25">
      <c r="A6" s="14"/>
      <c r="B6" s="11" t="s">
        <v>100</v>
      </c>
      <c r="C6" s="9" t="s">
        <v>97</v>
      </c>
      <c r="D6" s="10">
        <v>0.6</v>
      </c>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7" ht="76.5" x14ac:dyDescent="0.25">
      <c r="A7" s="14"/>
      <c r="B7" s="12" t="s">
        <v>5</v>
      </c>
      <c r="C7" s="9" t="s">
        <v>98</v>
      </c>
      <c r="D7" s="10">
        <v>0.8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7" ht="51" x14ac:dyDescent="0.25">
      <c r="A8" s="14"/>
      <c r="B8" s="13" t="s">
        <v>49</v>
      </c>
      <c r="C8" s="9" t="s">
        <v>99</v>
      </c>
      <c r="D8" s="10">
        <v>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7" x14ac:dyDescent="0.25">
      <c r="A9" s="14"/>
      <c r="B9" s="26"/>
      <c r="C9" s="26"/>
      <c r="D9" s="2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6.5" x14ac:dyDescent="0.25">
      <c r="A10" s="14"/>
      <c r="B10" s="27"/>
      <c r="C10" s="26"/>
      <c r="D10" s="2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x14ac:dyDescent="0.25">
      <c r="A11" s="14"/>
      <c r="B11" s="26"/>
      <c r="C11" s="26"/>
      <c r="D11" s="2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x14ac:dyDescent="0.25">
      <c r="A12" s="14"/>
      <c r="B12" s="26"/>
      <c r="C12" s="26"/>
      <c r="D12" s="2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x14ac:dyDescent="0.25">
      <c r="A13" s="14"/>
      <c r="B13" s="26"/>
      <c r="C13" s="26"/>
      <c r="D13" s="2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x14ac:dyDescent="0.25">
      <c r="A14" s="14"/>
      <c r="B14" s="26"/>
      <c r="C14" s="26"/>
      <c r="D14" s="2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4"/>
      <c r="B15" s="26"/>
      <c r="C15" s="26"/>
      <c r="D15" s="2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x14ac:dyDescent="0.25">
      <c r="A16" s="14"/>
      <c r="B16" s="26"/>
      <c r="C16" s="26"/>
      <c r="D16" s="2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4"/>
      <c r="B17" s="26"/>
      <c r="C17" s="26"/>
      <c r="D17" s="2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4"/>
      <c r="B18" s="26"/>
      <c r="C18" s="26"/>
      <c r="D18" s="2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1" x14ac:dyDescent="0.25">
      <c r="A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25">
      <c r="A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x14ac:dyDescent="0.25">
      <c r="A35" s="14"/>
    </row>
    <row r="36" spans="1:31" x14ac:dyDescent="0.25">
      <c r="A36" s="14"/>
    </row>
    <row r="37" spans="1:31" x14ac:dyDescent="0.25">
      <c r="A37" s="14"/>
    </row>
    <row r="38" spans="1:31" x14ac:dyDescent="0.25">
      <c r="A38" s="14"/>
    </row>
    <row r="39" spans="1:31" x14ac:dyDescent="0.25">
      <c r="A39" s="14"/>
    </row>
    <row r="40" spans="1:31" x14ac:dyDescent="0.25">
      <c r="A40" s="14"/>
    </row>
    <row r="41" spans="1:31" x14ac:dyDescent="0.25">
      <c r="A41" s="14"/>
    </row>
    <row r="42" spans="1:31" x14ac:dyDescent="0.25">
      <c r="A42" s="14"/>
    </row>
    <row r="43" spans="1:31" x14ac:dyDescent="0.25">
      <c r="A43" s="14"/>
    </row>
    <row r="44" spans="1:31" x14ac:dyDescent="0.25">
      <c r="A44" s="14"/>
    </row>
    <row r="45" spans="1:31" x14ac:dyDescent="0.25">
      <c r="A45" s="14"/>
    </row>
    <row r="46" spans="1:31" x14ac:dyDescent="0.25">
      <c r="A46" s="14"/>
    </row>
    <row r="47" spans="1:31" x14ac:dyDescent="0.25">
      <c r="A47" s="14"/>
    </row>
    <row r="48" spans="1:3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sheetData>
  <mergeCells count="1">
    <mergeCell ref="B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70" zoomScaleNormal="70" workbookViewId="0">
      <selection activeCell="C6" sqref="C6"/>
    </sheetView>
  </sheetViews>
  <sheetFormatPr baseColWidth="10" defaultRowHeight="26.25" x14ac:dyDescent="0.4"/>
  <cols>
    <col min="1" max="1" width="11.42578125" style="29"/>
    <col min="2" max="2" width="40.42578125" style="29" customWidth="1"/>
    <col min="3" max="3" width="64.42578125" style="29" customWidth="1"/>
    <col min="4" max="4" width="97.42578125" style="29" customWidth="1"/>
    <col min="5" max="5" width="144.7109375" style="29" bestFit="1" customWidth="1"/>
    <col min="6" max="16384" width="11.42578125" style="29"/>
  </cols>
  <sheetData>
    <row r="1" spans="1:21" x14ac:dyDescent="0.4">
      <c r="A1" s="103"/>
      <c r="B1" s="348" t="s">
        <v>58</v>
      </c>
      <c r="C1" s="348"/>
      <c r="D1" s="348"/>
      <c r="E1" s="103"/>
      <c r="F1" s="103"/>
      <c r="G1" s="103"/>
      <c r="H1" s="103"/>
      <c r="I1" s="103"/>
      <c r="J1" s="103"/>
      <c r="K1" s="103"/>
      <c r="L1" s="103"/>
      <c r="M1" s="103"/>
      <c r="N1" s="103"/>
      <c r="O1" s="103"/>
      <c r="P1" s="103"/>
      <c r="Q1" s="103"/>
      <c r="R1" s="103"/>
      <c r="S1" s="103"/>
      <c r="T1" s="103"/>
      <c r="U1" s="103"/>
    </row>
    <row r="2" spans="1:21" x14ac:dyDescent="0.4">
      <c r="A2" s="103"/>
      <c r="B2" s="103"/>
      <c r="C2" s="103"/>
      <c r="D2" s="103"/>
      <c r="E2" s="103"/>
      <c r="F2" s="103"/>
      <c r="G2" s="103"/>
      <c r="H2" s="103"/>
      <c r="I2" s="103"/>
      <c r="J2" s="103"/>
      <c r="K2" s="103"/>
      <c r="L2" s="103"/>
      <c r="M2" s="103"/>
      <c r="N2" s="103"/>
      <c r="O2" s="103"/>
      <c r="P2" s="103"/>
      <c r="Q2" s="103"/>
      <c r="R2" s="103"/>
      <c r="S2" s="103"/>
      <c r="T2" s="103"/>
      <c r="U2" s="103"/>
    </row>
    <row r="3" spans="1:21" x14ac:dyDescent="0.4">
      <c r="A3" s="103"/>
      <c r="B3" s="104"/>
      <c r="C3" s="4" t="s">
        <v>51</v>
      </c>
      <c r="D3" s="4" t="s">
        <v>52</v>
      </c>
      <c r="E3" s="103"/>
      <c r="F3" s="103"/>
      <c r="G3" s="103"/>
      <c r="H3" s="103"/>
      <c r="I3" s="103"/>
      <c r="J3" s="103"/>
      <c r="K3" s="103"/>
      <c r="L3" s="103"/>
      <c r="M3" s="103"/>
      <c r="N3" s="103"/>
      <c r="O3" s="103"/>
      <c r="P3" s="103"/>
      <c r="Q3" s="103"/>
      <c r="R3" s="103"/>
      <c r="S3" s="103"/>
      <c r="T3" s="103"/>
      <c r="U3" s="103"/>
    </row>
    <row r="4" spans="1:21" x14ac:dyDescent="0.4">
      <c r="A4" s="105" t="s">
        <v>77</v>
      </c>
      <c r="B4" s="5" t="s">
        <v>94</v>
      </c>
      <c r="C4" s="106" t="s">
        <v>136</v>
      </c>
      <c r="D4" s="6" t="s">
        <v>90</v>
      </c>
      <c r="E4" s="103"/>
      <c r="F4" s="103"/>
      <c r="G4" s="103"/>
      <c r="H4" s="103"/>
      <c r="I4" s="103"/>
      <c r="J4" s="103"/>
      <c r="K4" s="103"/>
      <c r="L4" s="103"/>
      <c r="M4" s="103"/>
      <c r="N4" s="103"/>
      <c r="O4" s="103"/>
      <c r="P4" s="103"/>
      <c r="Q4" s="103"/>
      <c r="R4" s="103"/>
      <c r="S4" s="103"/>
      <c r="T4" s="103"/>
      <c r="U4" s="103"/>
    </row>
    <row r="5" spans="1:21" ht="76.5" x14ac:dyDescent="0.4">
      <c r="A5" s="105" t="s">
        <v>78</v>
      </c>
      <c r="B5" s="8" t="s">
        <v>54</v>
      </c>
      <c r="C5" s="107" t="s">
        <v>86</v>
      </c>
      <c r="D5" s="9" t="s">
        <v>91</v>
      </c>
      <c r="E5" s="103"/>
      <c r="F5" s="103"/>
      <c r="G5" s="103"/>
      <c r="H5" s="103"/>
      <c r="I5" s="103"/>
      <c r="J5" s="103"/>
      <c r="K5" s="103"/>
      <c r="L5" s="103"/>
      <c r="M5" s="103"/>
      <c r="N5" s="103"/>
      <c r="O5" s="103"/>
      <c r="P5" s="103"/>
      <c r="Q5" s="103"/>
      <c r="R5" s="103"/>
      <c r="S5" s="103"/>
      <c r="T5" s="103"/>
      <c r="U5" s="103"/>
    </row>
    <row r="6" spans="1:21" ht="51" x14ac:dyDescent="0.4">
      <c r="A6" s="105" t="s">
        <v>75</v>
      </c>
      <c r="B6" s="11" t="s">
        <v>55</v>
      </c>
      <c r="C6" s="107" t="s">
        <v>87</v>
      </c>
      <c r="D6" s="9" t="s">
        <v>93</v>
      </c>
      <c r="E6" s="103"/>
      <c r="F6" s="103"/>
      <c r="G6" s="103"/>
      <c r="H6" s="103"/>
      <c r="I6" s="103"/>
      <c r="J6" s="103"/>
      <c r="K6" s="103"/>
      <c r="L6" s="103"/>
      <c r="M6" s="103"/>
      <c r="N6" s="103"/>
      <c r="O6" s="103"/>
      <c r="P6" s="103"/>
      <c r="Q6" s="103"/>
      <c r="R6" s="103"/>
      <c r="S6" s="103"/>
      <c r="T6" s="103"/>
      <c r="U6" s="103"/>
    </row>
    <row r="7" spans="1:21" ht="76.5" x14ac:dyDescent="0.4">
      <c r="A7" s="105" t="s">
        <v>6</v>
      </c>
      <c r="B7" s="12" t="s">
        <v>56</v>
      </c>
      <c r="C7" s="107" t="s">
        <v>88</v>
      </c>
      <c r="D7" s="9" t="s">
        <v>92</v>
      </c>
      <c r="E7" s="103"/>
      <c r="F7" s="103"/>
      <c r="G7" s="103"/>
      <c r="H7" s="103"/>
      <c r="I7" s="103"/>
      <c r="J7" s="103"/>
      <c r="K7" s="103"/>
      <c r="L7" s="103"/>
      <c r="M7" s="103"/>
      <c r="N7" s="103"/>
      <c r="O7" s="103"/>
      <c r="P7" s="103"/>
      <c r="Q7" s="103"/>
      <c r="R7" s="103"/>
      <c r="S7" s="103"/>
      <c r="T7" s="103"/>
      <c r="U7" s="103"/>
    </row>
    <row r="8" spans="1:21" ht="51" x14ac:dyDescent="0.4">
      <c r="A8" s="105" t="s">
        <v>79</v>
      </c>
      <c r="B8" s="13" t="s">
        <v>57</v>
      </c>
      <c r="C8" s="107" t="s">
        <v>89</v>
      </c>
      <c r="D8" s="9" t="s">
        <v>101</v>
      </c>
      <c r="E8" s="103"/>
      <c r="F8" s="103"/>
      <c r="G8" s="103"/>
      <c r="H8" s="103"/>
      <c r="I8" s="103"/>
      <c r="J8" s="103"/>
      <c r="K8" s="103"/>
      <c r="L8" s="103"/>
      <c r="M8" s="103"/>
      <c r="N8" s="103"/>
      <c r="O8" s="103"/>
      <c r="P8" s="103"/>
      <c r="Q8" s="103"/>
      <c r="R8" s="103"/>
      <c r="S8" s="103"/>
      <c r="T8" s="103"/>
      <c r="U8" s="103"/>
    </row>
    <row r="9" spans="1:21" x14ac:dyDescent="0.4">
      <c r="A9" s="105"/>
      <c r="B9" s="105"/>
      <c r="C9" s="108"/>
      <c r="D9" s="108"/>
      <c r="E9" s="103"/>
      <c r="F9" s="103"/>
      <c r="G9" s="103"/>
      <c r="H9" s="103"/>
      <c r="I9" s="103"/>
      <c r="J9" s="103"/>
      <c r="K9" s="103"/>
      <c r="L9" s="103"/>
      <c r="M9" s="103"/>
      <c r="N9" s="103"/>
      <c r="O9" s="103"/>
      <c r="P9" s="103"/>
      <c r="Q9" s="103"/>
      <c r="R9" s="103"/>
      <c r="S9" s="103"/>
      <c r="T9" s="103"/>
      <c r="U9" s="103"/>
    </row>
    <row r="10" spans="1:21" x14ac:dyDescent="0.4">
      <c r="A10" s="105"/>
      <c r="B10" s="109"/>
      <c r="C10" s="109"/>
      <c r="D10" s="109"/>
      <c r="E10" s="103"/>
      <c r="F10" s="103"/>
      <c r="G10" s="103"/>
      <c r="H10" s="103"/>
      <c r="I10" s="103"/>
      <c r="J10" s="103"/>
      <c r="K10" s="103"/>
      <c r="L10" s="103"/>
      <c r="M10" s="103"/>
      <c r="N10" s="103"/>
      <c r="O10" s="103"/>
      <c r="P10" s="103"/>
      <c r="Q10" s="103"/>
      <c r="R10" s="103"/>
      <c r="S10" s="103"/>
      <c r="T10" s="103"/>
      <c r="U10" s="103"/>
    </row>
    <row r="11" spans="1:21" x14ac:dyDescent="0.4">
      <c r="A11" s="105"/>
      <c r="B11" s="105" t="s">
        <v>85</v>
      </c>
      <c r="C11" s="105" t="s">
        <v>124</v>
      </c>
      <c r="D11" s="105" t="s">
        <v>131</v>
      </c>
      <c r="E11" s="103"/>
      <c r="F11" s="103"/>
      <c r="G11" s="103"/>
      <c r="H11" s="103"/>
      <c r="I11" s="103"/>
      <c r="J11" s="103"/>
      <c r="K11" s="103"/>
      <c r="L11" s="103"/>
      <c r="M11" s="103"/>
      <c r="N11" s="103"/>
      <c r="O11" s="103"/>
      <c r="P11" s="103"/>
      <c r="Q11" s="103"/>
      <c r="R11" s="103"/>
      <c r="S11" s="103"/>
      <c r="T11" s="103"/>
      <c r="U11" s="103"/>
    </row>
    <row r="12" spans="1:21" x14ac:dyDescent="0.4">
      <c r="A12" s="105"/>
      <c r="B12" s="105" t="s">
        <v>83</v>
      </c>
      <c r="C12" s="105" t="s">
        <v>128</v>
      </c>
      <c r="D12" s="105" t="s">
        <v>132</v>
      </c>
      <c r="E12" s="103"/>
      <c r="F12" s="103"/>
      <c r="G12" s="103"/>
      <c r="H12" s="103"/>
      <c r="I12" s="103"/>
      <c r="J12" s="103"/>
      <c r="K12" s="103"/>
      <c r="L12" s="103"/>
      <c r="M12" s="103"/>
      <c r="N12" s="103"/>
      <c r="O12" s="103"/>
      <c r="P12" s="103"/>
      <c r="Q12" s="103"/>
      <c r="R12" s="103"/>
      <c r="S12" s="103"/>
      <c r="T12" s="103"/>
      <c r="U12" s="103"/>
    </row>
    <row r="13" spans="1:21" x14ac:dyDescent="0.4">
      <c r="A13" s="105"/>
      <c r="B13" s="105"/>
      <c r="C13" s="105" t="s">
        <v>127</v>
      </c>
      <c r="D13" s="105" t="s">
        <v>133</v>
      </c>
      <c r="E13" s="103"/>
      <c r="F13" s="103"/>
      <c r="G13" s="103"/>
      <c r="H13" s="103"/>
      <c r="I13" s="103"/>
      <c r="J13" s="103"/>
      <c r="K13" s="103"/>
      <c r="L13" s="103"/>
      <c r="M13" s="103"/>
      <c r="N13" s="103"/>
      <c r="O13" s="103"/>
      <c r="P13" s="103"/>
      <c r="Q13" s="103"/>
      <c r="R13" s="103"/>
      <c r="S13" s="103"/>
      <c r="T13" s="103"/>
      <c r="U13" s="103"/>
    </row>
    <row r="14" spans="1:21" x14ac:dyDescent="0.4">
      <c r="A14" s="105"/>
      <c r="B14" s="105"/>
      <c r="C14" s="105" t="s">
        <v>129</v>
      </c>
      <c r="D14" s="105" t="s">
        <v>134</v>
      </c>
      <c r="E14" s="103"/>
      <c r="F14" s="103"/>
      <c r="G14" s="103"/>
      <c r="H14" s="103"/>
      <c r="I14" s="103"/>
      <c r="J14" s="103"/>
      <c r="K14" s="103"/>
      <c r="L14" s="103"/>
      <c r="M14" s="103"/>
      <c r="N14" s="103"/>
      <c r="O14" s="103"/>
      <c r="P14" s="103"/>
      <c r="Q14" s="103"/>
      <c r="R14" s="103"/>
      <c r="S14" s="103"/>
      <c r="T14" s="103"/>
      <c r="U14" s="103"/>
    </row>
    <row r="15" spans="1:21" x14ac:dyDescent="0.4">
      <c r="A15" s="105"/>
      <c r="B15" s="105"/>
      <c r="C15" s="105" t="s">
        <v>130</v>
      </c>
      <c r="D15" s="105" t="s">
        <v>135</v>
      </c>
      <c r="E15" s="103"/>
      <c r="F15" s="103"/>
      <c r="G15" s="103"/>
      <c r="H15" s="103"/>
      <c r="I15" s="103"/>
      <c r="J15" s="103"/>
      <c r="K15" s="103"/>
      <c r="L15" s="103"/>
      <c r="M15" s="103"/>
      <c r="N15" s="103"/>
      <c r="O15" s="103"/>
      <c r="P15" s="103"/>
      <c r="Q15" s="103"/>
      <c r="R15" s="103"/>
      <c r="S15" s="103"/>
      <c r="T15" s="103"/>
      <c r="U15" s="103"/>
    </row>
    <row r="16" spans="1:21" x14ac:dyDescent="0.4">
      <c r="A16" s="105"/>
      <c r="B16" s="105"/>
      <c r="C16" s="105"/>
      <c r="D16" s="105"/>
      <c r="E16" s="103"/>
      <c r="F16" s="103"/>
      <c r="G16" s="103"/>
      <c r="H16" s="103"/>
      <c r="I16" s="103"/>
      <c r="J16" s="103"/>
      <c r="K16" s="103"/>
      <c r="L16" s="103"/>
      <c r="M16" s="103"/>
      <c r="N16" s="103"/>
      <c r="O16" s="103"/>
    </row>
    <row r="17" spans="1:15" x14ac:dyDescent="0.4">
      <c r="A17" s="105"/>
      <c r="B17" s="105"/>
      <c r="C17" s="105"/>
      <c r="D17" s="105"/>
      <c r="E17" s="103"/>
      <c r="F17" s="103"/>
      <c r="G17" s="103"/>
      <c r="H17" s="103"/>
      <c r="I17" s="103"/>
      <c r="J17" s="103"/>
      <c r="K17" s="103"/>
      <c r="L17" s="103"/>
      <c r="M17" s="103"/>
      <c r="N17" s="103"/>
      <c r="O17" s="103"/>
    </row>
    <row r="18" spans="1:15" x14ac:dyDescent="0.4">
      <c r="A18" s="105"/>
      <c r="B18" s="110"/>
      <c r="C18" s="110"/>
      <c r="D18" s="110"/>
      <c r="E18" s="103"/>
      <c r="F18" s="103"/>
      <c r="G18" s="103"/>
      <c r="H18" s="103"/>
      <c r="I18" s="103"/>
      <c r="J18" s="103"/>
      <c r="K18" s="103"/>
      <c r="L18" s="103"/>
      <c r="M18" s="103"/>
      <c r="N18" s="103"/>
      <c r="O18" s="103"/>
    </row>
    <row r="19" spans="1:15" x14ac:dyDescent="0.4">
      <c r="A19" s="105"/>
      <c r="B19" s="110"/>
      <c r="C19" s="110"/>
      <c r="D19" s="110"/>
      <c r="E19" s="103"/>
      <c r="F19" s="103"/>
      <c r="G19" s="103"/>
      <c r="H19" s="103"/>
      <c r="I19" s="103"/>
      <c r="J19" s="103"/>
      <c r="K19" s="103"/>
      <c r="L19" s="103"/>
      <c r="M19" s="103"/>
      <c r="N19" s="103"/>
      <c r="O19" s="103"/>
    </row>
    <row r="20" spans="1:15" x14ac:dyDescent="0.4">
      <c r="A20" s="105"/>
      <c r="B20" s="110"/>
      <c r="C20" s="110"/>
      <c r="D20" s="110"/>
      <c r="E20" s="103"/>
      <c r="F20" s="103"/>
      <c r="G20" s="103"/>
      <c r="H20" s="103"/>
      <c r="I20" s="103"/>
      <c r="J20" s="103"/>
      <c r="K20" s="103"/>
      <c r="L20" s="103"/>
      <c r="M20" s="103"/>
      <c r="N20" s="103"/>
      <c r="O20" s="103"/>
    </row>
    <row r="21" spans="1:15" x14ac:dyDescent="0.4">
      <c r="A21" s="105"/>
      <c r="B21" s="110"/>
      <c r="C21" s="110"/>
      <c r="D21" s="110"/>
      <c r="E21" s="103"/>
      <c r="F21" s="103"/>
      <c r="G21" s="103"/>
      <c r="H21" s="103"/>
      <c r="I21" s="103"/>
      <c r="J21" s="103"/>
      <c r="K21" s="103"/>
      <c r="L21" s="103"/>
      <c r="M21" s="103"/>
      <c r="N21" s="103"/>
      <c r="O21" s="103"/>
    </row>
    <row r="22" spans="1:15" x14ac:dyDescent="0.4">
      <c r="A22" s="105"/>
      <c r="B22" s="105"/>
      <c r="C22" s="108"/>
      <c r="D22" s="108"/>
      <c r="E22" s="103"/>
      <c r="F22" s="103"/>
      <c r="G22" s="103"/>
      <c r="H22" s="103"/>
      <c r="I22" s="103"/>
      <c r="J22" s="103"/>
      <c r="K22" s="103"/>
      <c r="L22" s="103"/>
      <c r="M22" s="103"/>
      <c r="N22" s="103"/>
      <c r="O22" s="103"/>
    </row>
    <row r="23" spans="1:15" x14ac:dyDescent="0.4">
      <c r="A23" s="105"/>
      <c r="B23" s="105"/>
      <c r="C23" s="108"/>
      <c r="D23" s="108"/>
      <c r="E23" s="103"/>
      <c r="F23" s="103"/>
      <c r="G23" s="103"/>
      <c r="H23" s="103"/>
      <c r="I23" s="103"/>
      <c r="J23" s="103"/>
      <c r="K23" s="103"/>
      <c r="L23" s="103"/>
      <c r="M23" s="103"/>
      <c r="N23" s="103"/>
      <c r="O23" s="103"/>
    </row>
    <row r="24" spans="1:15" x14ac:dyDescent="0.4">
      <c r="A24" s="105"/>
      <c r="B24" s="105"/>
      <c r="C24" s="108"/>
      <c r="D24" s="108"/>
      <c r="E24" s="103"/>
      <c r="F24" s="103"/>
      <c r="G24" s="103"/>
      <c r="H24" s="103"/>
      <c r="I24" s="103"/>
      <c r="J24" s="103"/>
      <c r="K24" s="103"/>
      <c r="L24" s="103"/>
      <c r="M24" s="103"/>
      <c r="N24" s="103"/>
      <c r="O24" s="103"/>
    </row>
    <row r="25" spans="1:15" x14ac:dyDescent="0.4">
      <c r="A25" s="105"/>
      <c r="B25" s="105"/>
      <c r="C25" s="108"/>
      <c r="D25" s="108"/>
      <c r="E25" s="103"/>
      <c r="F25" s="103"/>
      <c r="G25" s="103"/>
      <c r="H25" s="103"/>
      <c r="I25" s="103"/>
      <c r="J25" s="103"/>
      <c r="K25" s="103"/>
      <c r="L25" s="103"/>
      <c r="M25" s="103"/>
      <c r="N25" s="103"/>
      <c r="O25" s="103"/>
    </row>
    <row r="26" spans="1:15" x14ac:dyDescent="0.4">
      <c r="A26" s="105"/>
      <c r="B26" s="105"/>
      <c r="C26" s="108"/>
      <c r="D26" s="108"/>
      <c r="E26" s="103"/>
      <c r="F26" s="103"/>
      <c r="G26" s="103"/>
      <c r="H26" s="103"/>
      <c r="I26" s="103"/>
      <c r="J26" s="103"/>
      <c r="K26" s="103"/>
      <c r="L26" s="103"/>
      <c r="M26" s="103"/>
      <c r="N26" s="103"/>
      <c r="O26" s="103"/>
    </row>
    <row r="27" spans="1:15" x14ac:dyDescent="0.4">
      <c r="A27" s="105"/>
      <c r="B27" s="105"/>
      <c r="C27" s="108"/>
      <c r="D27" s="108"/>
      <c r="E27" s="103"/>
      <c r="F27" s="103"/>
      <c r="G27" s="103"/>
      <c r="H27" s="103"/>
      <c r="I27" s="103"/>
      <c r="J27" s="103"/>
      <c r="K27" s="103"/>
      <c r="L27" s="103"/>
      <c r="M27" s="103"/>
      <c r="N27" s="103"/>
      <c r="O27" s="103"/>
    </row>
    <row r="28" spans="1:15" x14ac:dyDescent="0.4">
      <c r="A28" s="105"/>
      <c r="B28" s="105"/>
      <c r="C28" s="108"/>
      <c r="D28" s="108"/>
      <c r="E28" s="103"/>
      <c r="F28" s="103"/>
      <c r="G28" s="103"/>
      <c r="H28" s="103"/>
      <c r="I28" s="103"/>
      <c r="J28" s="103"/>
      <c r="K28" s="103"/>
      <c r="L28" s="103"/>
      <c r="M28" s="103"/>
      <c r="N28" s="103"/>
      <c r="O28" s="103"/>
    </row>
    <row r="29" spans="1:15" x14ac:dyDescent="0.4">
      <c r="A29" s="105"/>
      <c r="B29" s="105"/>
      <c r="C29" s="108"/>
      <c r="D29" s="108"/>
      <c r="E29" s="103"/>
      <c r="F29" s="103"/>
      <c r="G29" s="103"/>
      <c r="H29" s="103"/>
      <c r="I29" s="103"/>
      <c r="J29" s="103"/>
      <c r="K29" s="103"/>
      <c r="L29" s="103"/>
      <c r="M29" s="103"/>
      <c r="N29" s="103"/>
      <c r="O29" s="103"/>
    </row>
    <row r="30" spans="1:15" x14ac:dyDescent="0.4">
      <c r="A30" s="105"/>
      <c r="B30" s="105"/>
      <c r="C30" s="108"/>
      <c r="D30" s="108"/>
      <c r="E30" s="103"/>
      <c r="F30" s="103"/>
      <c r="G30" s="103"/>
      <c r="H30" s="103"/>
      <c r="I30" s="103"/>
      <c r="J30" s="103"/>
      <c r="K30" s="103"/>
      <c r="L30" s="103"/>
      <c r="M30" s="103"/>
      <c r="N30" s="103"/>
      <c r="O30" s="103"/>
    </row>
    <row r="31" spans="1:15" x14ac:dyDescent="0.4">
      <c r="A31" s="105"/>
      <c r="B31" s="105"/>
      <c r="C31" s="108"/>
      <c r="D31" s="108"/>
      <c r="E31" s="103"/>
      <c r="F31" s="103"/>
      <c r="G31" s="103"/>
      <c r="H31" s="103"/>
      <c r="I31" s="103"/>
      <c r="J31" s="103"/>
      <c r="K31" s="103"/>
      <c r="L31" s="103"/>
      <c r="M31" s="103"/>
      <c r="N31" s="103"/>
      <c r="O31" s="103"/>
    </row>
    <row r="32" spans="1:15" x14ac:dyDescent="0.4">
      <c r="A32" s="105"/>
      <c r="B32" s="105"/>
      <c r="C32" s="108"/>
      <c r="D32" s="108"/>
      <c r="E32" s="103"/>
      <c r="F32" s="103"/>
      <c r="G32" s="103"/>
      <c r="H32" s="103"/>
      <c r="I32" s="103"/>
      <c r="J32" s="103"/>
      <c r="K32" s="103"/>
      <c r="L32" s="103"/>
      <c r="M32" s="103"/>
      <c r="N32" s="103"/>
      <c r="O32" s="103"/>
    </row>
    <row r="33" spans="1:15" x14ac:dyDescent="0.4">
      <c r="A33" s="105"/>
      <c r="B33" s="105"/>
      <c r="C33" s="108"/>
      <c r="D33" s="108"/>
      <c r="E33" s="103"/>
      <c r="F33" s="103"/>
      <c r="G33" s="103"/>
      <c r="H33" s="103"/>
      <c r="I33" s="103"/>
      <c r="J33" s="103"/>
      <c r="K33" s="103"/>
      <c r="L33" s="103"/>
      <c r="M33" s="103"/>
      <c r="N33" s="103"/>
      <c r="O33" s="103"/>
    </row>
    <row r="34" spans="1:15" x14ac:dyDescent="0.4">
      <c r="A34" s="105"/>
      <c r="B34" s="105"/>
      <c r="C34" s="108"/>
      <c r="D34" s="108"/>
      <c r="E34" s="103"/>
      <c r="F34" s="103"/>
      <c r="G34" s="103"/>
      <c r="H34" s="103"/>
      <c r="I34" s="103"/>
      <c r="J34" s="103"/>
      <c r="K34" s="103"/>
      <c r="L34" s="103"/>
      <c r="M34" s="103"/>
      <c r="N34" s="103"/>
      <c r="O34" s="103"/>
    </row>
    <row r="35" spans="1:15" x14ac:dyDescent="0.4">
      <c r="A35" s="105"/>
      <c r="B35" s="105"/>
      <c r="C35" s="108"/>
      <c r="D35" s="108"/>
      <c r="E35" s="103"/>
      <c r="F35" s="103"/>
      <c r="G35" s="103"/>
      <c r="H35" s="103"/>
      <c r="I35" s="103"/>
      <c r="J35" s="103"/>
      <c r="K35" s="103"/>
      <c r="L35" s="103"/>
      <c r="M35" s="103"/>
      <c r="N35" s="103"/>
      <c r="O35" s="103"/>
    </row>
    <row r="36" spans="1:15" x14ac:dyDescent="0.4">
      <c r="A36" s="105"/>
      <c r="B36" s="105"/>
      <c r="C36" s="108"/>
      <c r="D36" s="108"/>
      <c r="E36" s="103"/>
      <c r="F36" s="103"/>
      <c r="G36" s="103"/>
      <c r="H36" s="103"/>
      <c r="I36" s="103"/>
      <c r="J36" s="103"/>
      <c r="K36" s="103"/>
      <c r="L36" s="103"/>
      <c r="M36" s="103"/>
      <c r="N36" s="103"/>
      <c r="O36" s="103"/>
    </row>
    <row r="37" spans="1:15" x14ac:dyDescent="0.4">
      <c r="A37" s="105"/>
      <c r="B37" s="105"/>
      <c r="C37" s="108"/>
      <c r="D37" s="108"/>
      <c r="E37" s="103"/>
      <c r="F37" s="103"/>
      <c r="G37" s="103"/>
      <c r="H37" s="103"/>
      <c r="I37" s="103"/>
      <c r="J37" s="103"/>
      <c r="K37" s="103"/>
      <c r="L37" s="103"/>
      <c r="M37" s="103"/>
      <c r="N37" s="103"/>
      <c r="O37" s="103"/>
    </row>
    <row r="38" spans="1:15" x14ac:dyDescent="0.4">
      <c r="A38" s="105"/>
      <c r="B38" s="105"/>
      <c r="C38" s="108"/>
      <c r="D38" s="108"/>
      <c r="E38" s="103"/>
      <c r="F38" s="103"/>
      <c r="G38" s="103"/>
      <c r="H38" s="103"/>
      <c r="I38" s="103"/>
      <c r="J38" s="103"/>
      <c r="K38" s="103"/>
      <c r="L38" s="103"/>
      <c r="M38" s="103"/>
      <c r="N38" s="103"/>
      <c r="O38" s="103"/>
    </row>
    <row r="39" spans="1:15" x14ac:dyDescent="0.4">
      <c r="A39" s="105"/>
      <c r="B39" s="105"/>
      <c r="C39" s="108"/>
      <c r="D39" s="108"/>
      <c r="E39" s="103"/>
      <c r="F39" s="103"/>
      <c r="G39" s="103"/>
      <c r="H39" s="103"/>
      <c r="I39" s="103"/>
      <c r="J39" s="103"/>
      <c r="K39" s="103"/>
      <c r="L39" s="103"/>
      <c r="M39" s="103"/>
      <c r="N39" s="103"/>
      <c r="O39" s="103"/>
    </row>
    <row r="40" spans="1:15" x14ac:dyDescent="0.4">
      <c r="A40" s="105"/>
      <c r="B40" s="105"/>
      <c r="C40" s="108"/>
      <c r="D40" s="108"/>
      <c r="E40" s="103"/>
      <c r="F40" s="103"/>
      <c r="G40" s="103"/>
      <c r="H40" s="103"/>
      <c r="I40" s="103"/>
      <c r="J40" s="103"/>
      <c r="K40" s="103"/>
      <c r="L40" s="103"/>
      <c r="M40" s="103"/>
      <c r="N40" s="103"/>
      <c r="O40" s="103"/>
    </row>
    <row r="41" spans="1:15" x14ac:dyDescent="0.4">
      <c r="A41" s="105"/>
      <c r="B41" s="105"/>
      <c r="C41" s="108"/>
      <c r="D41" s="108"/>
      <c r="E41" s="103"/>
      <c r="F41" s="103"/>
      <c r="G41" s="103"/>
      <c r="H41" s="103"/>
      <c r="I41" s="103"/>
      <c r="J41" s="103"/>
      <c r="K41" s="103"/>
      <c r="L41" s="103"/>
      <c r="M41" s="103"/>
      <c r="N41" s="103"/>
      <c r="O41" s="103"/>
    </row>
    <row r="42" spans="1:15" x14ac:dyDescent="0.4">
      <c r="A42" s="105"/>
      <c r="B42" s="105"/>
      <c r="C42" s="108"/>
      <c r="D42" s="108"/>
      <c r="E42" s="103"/>
      <c r="F42" s="103"/>
      <c r="G42" s="103"/>
      <c r="H42" s="103"/>
      <c r="I42" s="103"/>
      <c r="J42" s="103"/>
      <c r="K42" s="103"/>
      <c r="L42" s="103"/>
      <c r="M42" s="103"/>
      <c r="N42" s="103"/>
      <c r="O42" s="103"/>
    </row>
    <row r="43" spans="1:15" x14ac:dyDescent="0.4">
      <c r="A43" s="105"/>
      <c r="B43" s="105"/>
      <c r="C43" s="108"/>
      <c r="D43" s="108"/>
      <c r="E43" s="103"/>
      <c r="F43" s="103"/>
      <c r="G43" s="103"/>
      <c r="H43" s="103"/>
      <c r="I43" s="103"/>
      <c r="J43" s="103"/>
      <c r="K43" s="103"/>
      <c r="L43" s="103"/>
      <c r="M43" s="103"/>
      <c r="N43" s="103"/>
      <c r="O43" s="103"/>
    </row>
    <row r="44" spans="1:15" x14ac:dyDescent="0.4">
      <c r="A44" s="105"/>
      <c r="B44" s="105"/>
      <c r="C44" s="108"/>
      <c r="D44" s="108"/>
      <c r="E44" s="103"/>
      <c r="F44" s="103"/>
      <c r="G44" s="103"/>
      <c r="H44" s="103"/>
      <c r="I44" s="103"/>
      <c r="J44" s="103"/>
      <c r="K44" s="103"/>
      <c r="L44" s="103"/>
      <c r="M44" s="103"/>
      <c r="N44" s="103"/>
      <c r="O44" s="103"/>
    </row>
    <row r="45" spans="1:15" x14ac:dyDescent="0.4">
      <c r="A45" s="105"/>
      <c r="B45" s="105"/>
      <c r="C45" s="108"/>
      <c r="D45" s="108"/>
      <c r="E45" s="103"/>
      <c r="F45" s="103"/>
      <c r="G45" s="103"/>
      <c r="H45" s="103"/>
      <c r="I45" s="103"/>
      <c r="J45" s="103"/>
      <c r="K45" s="103"/>
      <c r="L45" s="103"/>
      <c r="M45" s="103"/>
      <c r="N45" s="103"/>
      <c r="O45" s="103"/>
    </row>
    <row r="46" spans="1:15" x14ac:dyDescent="0.4">
      <c r="A46" s="105"/>
      <c r="B46" s="105"/>
      <c r="C46" s="108"/>
      <c r="D46" s="108"/>
      <c r="E46" s="103"/>
      <c r="F46" s="103"/>
      <c r="G46" s="103"/>
      <c r="H46" s="103"/>
      <c r="I46" s="103"/>
      <c r="J46" s="103"/>
      <c r="K46" s="103"/>
      <c r="L46" s="103"/>
      <c r="M46" s="103"/>
      <c r="N46" s="103"/>
      <c r="O46" s="103"/>
    </row>
    <row r="47" spans="1:15" x14ac:dyDescent="0.4">
      <c r="A47" s="105"/>
      <c r="B47" s="105"/>
      <c r="C47" s="108"/>
      <c r="D47" s="108"/>
      <c r="E47" s="103"/>
      <c r="F47" s="103"/>
      <c r="G47" s="103"/>
      <c r="H47" s="103"/>
      <c r="I47" s="103"/>
      <c r="J47" s="103"/>
      <c r="K47" s="103"/>
      <c r="L47" s="103"/>
      <c r="M47" s="103"/>
      <c r="N47" s="103"/>
      <c r="O47" s="103"/>
    </row>
    <row r="48" spans="1:15" x14ac:dyDescent="0.4">
      <c r="A48" s="105"/>
      <c r="B48" s="105"/>
      <c r="C48" s="108"/>
      <c r="D48" s="108"/>
      <c r="E48" s="103"/>
      <c r="F48" s="103"/>
      <c r="G48" s="103"/>
      <c r="H48" s="103"/>
      <c r="I48" s="103"/>
      <c r="J48" s="103"/>
      <c r="K48" s="103"/>
      <c r="L48" s="103"/>
      <c r="M48" s="103"/>
      <c r="N48" s="103"/>
      <c r="O48" s="103"/>
    </row>
    <row r="49" spans="1:15" x14ac:dyDescent="0.4">
      <c r="A49" s="105"/>
      <c r="B49" s="105"/>
      <c r="C49" s="108"/>
      <c r="D49" s="108"/>
      <c r="E49" s="103"/>
      <c r="F49" s="103"/>
      <c r="G49" s="103"/>
      <c r="H49" s="103"/>
      <c r="I49" s="103"/>
      <c r="J49" s="103"/>
      <c r="K49" s="103"/>
      <c r="L49" s="103"/>
      <c r="M49" s="103"/>
      <c r="N49" s="103"/>
      <c r="O49" s="103"/>
    </row>
    <row r="50" spans="1:15" x14ac:dyDescent="0.4">
      <c r="A50" s="105"/>
      <c r="B50" s="105"/>
      <c r="C50" s="108"/>
      <c r="D50" s="108"/>
      <c r="E50" s="103"/>
      <c r="F50" s="103"/>
      <c r="G50" s="103"/>
      <c r="H50" s="103"/>
      <c r="I50" s="103"/>
      <c r="J50" s="103"/>
      <c r="K50" s="103"/>
      <c r="L50" s="103"/>
      <c r="M50" s="103"/>
      <c r="N50" s="103"/>
      <c r="O50" s="103"/>
    </row>
    <row r="51" spans="1:15" x14ac:dyDescent="0.4">
      <c r="A51" s="105"/>
      <c r="B51" s="105"/>
      <c r="C51" s="108"/>
      <c r="D51" s="108"/>
      <c r="E51" s="103"/>
      <c r="F51" s="103"/>
      <c r="G51" s="103"/>
      <c r="H51" s="103"/>
      <c r="I51" s="103"/>
      <c r="J51" s="103"/>
      <c r="K51" s="103"/>
      <c r="L51" s="103"/>
      <c r="M51" s="103"/>
      <c r="N51" s="103"/>
      <c r="O51" s="103"/>
    </row>
    <row r="52" spans="1:15" x14ac:dyDescent="0.4">
      <c r="A52" s="105"/>
      <c r="B52" s="111"/>
      <c r="C52" s="112"/>
      <c r="D52" s="112"/>
    </row>
    <row r="53" spans="1:15" x14ac:dyDescent="0.4">
      <c r="A53" s="105"/>
      <c r="B53" s="111"/>
      <c r="C53" s="112"/>
      <c r="D53" s="112"/>
    </row>
    <row r="54" spans="1:15" x14ac:dyDescent="0.4">
      <c r="A54" s="105"/>
      <c r="B54" s="111"/>
      <c r="C54" s="112"/>
      <c r="D54" s="112"/>
    </row>
    <row r="55" spans="1:15" x14ac:dyDescent="0.4">
      <c r="A55" s="105"/>
      <c r="B55" s="111"/>
      <c r="C55" s="112"/>
      <c r="D55" s="112"/>
    </row>
    <row r="56" spans="1:15" x14ac:dyDescent="0.4">
      <c r="A56" s="105"/>
      <c r="B56" s="111"/>
      <c r="C56" s="112"/>
      <c r="D56" s="112"/>
    </row>
    <row r="57" spans="1:15" x14ac:dyDescent="0.4">
      <c r="A57" s="105"/>
      <c r="B57" s="111"/>
      <c r="C57" s="112"/>
      <c r="D57" s="112"/>
    </row>
    <row r="58" spans="1:15" x14ac:dyDescent="0.4">
      <c r="A58" s="105"/>
      <c r="B58" s="111"/>
      <c r="C58" s="112"/>
      <c r="D58" s="112"/>
    </row>
    <row r="59" spans="1:15" x14ac:dyDescent="0.4">
      <c r="A59" s="105"/>
      <c r="B59" s="111"/>
      <c r="C59" s="112"/>
      <c r="D59" s="112"/>
    </row>
    <row r="60" spans="1:15" x14ac:dyDescent="0.4">
      <c r="A60" s="105"/>
      <c r="B60" s="111"/>
      <c r="C60" s="112"/>
      <c r="D60" s="112"/>
    </row>
    <row r="61" spans="1:15" x14ac:dyDescent="0.4">
      <c r="A61" s="105"/>
      <c r="B61" s="111"/>
      <c r="C61" s="112"/>
      <c r="D61" s="112"/>
    </row>
    <row r="62" spans="1:15" x14ac:dyDescent="0.4">
      <c r="A62" s="105"/>
      <c r="B62" s="111"/>
      <c r="C62" s="112"/>
      <c r="D62" s="112"/>
    </row>
    <row r="63" spans="1:15" x14ac:dyDescent="0.4">
      <c r="A63" s="105"/>
      <c r="B63" s="111"/>
      <c r="C63" s="112"/>
      <c r="D63" s="112"/>
    </row>
    <row r="64" spans="1:15" x14ac:dyDescent="0.4">
      <c r="A64" s="105"/>
      <c r="B64" s="111"/>
      <c r="C64" s="112"/>
      <c r="D64" s="112"/>
    </row>
    <row r="65" spans="1:4" x14ac:dyDescent="0.4">
      <c r="A65" s="105"/>
      <c r="B65" s="111"/>
      <c r="C65" s="112"/>
      <c r="D65" s="112"/>
    </row>
    <row r="66" spans="1:4" x14ac:dyDescent="0.4">
      <c r="A66" s="105"/>
      <c r="B66" s="111"/>
      <c r="C66" s="112"/>
      <c r="D66" s="112"/>
    </row>
    <row r="67" spans="1:4" x14ac:dyDescent="0.4">
      <c r="A67" s="105"/>
      <c r="B67" s="111"/>
      <c r="C67" s="112"/>
      <c r="D67" s="112"/>
    </row>
    <row r="68" spans="1:4" x14ac:dyDescent="0.4">
      <c r="A68" s="105"/>
      <c r="B68" s="111"/>
      <c r="C68" s="112"/>
      <c r="D68" s="112"/>
    </row>
    <row r="69" spans="1:4" x14ac:dyDescent="0.4">
      <c r="A69" s="105"/>
      <c r="B69" s="111"/>
      <c r="C69" s="112"/>
      <c r="D69" s="112"/>
    </row>
    <row r="70" spans="1:4" x14ac:dyDescent="0.4">
      <c r="A70" s="105"/>
      <c r="B70" s="111"/>
      <c r="C70" s="112"/>
      <c r="D70" s="112"/>
    </row>
    <row r="71" spans="1:4" x14ac:dyDescent="0.4">
      <c r="A71" s="105"/>
      <c r="B71" s="111"/>
      <c r="C71" s="112"/>
      <c r="D71" s="112"/>
    </row>
    <row r="72" spans="1:4" x14ac:dyDescent="0.4">
      <c r="A72" s="105"/>
      <c r="B72" s="111"/>
      <c r="C72" s="112"/>
      <c r="D72" s="112"/>
    </row>
    <row r="73" spans="1:4" x14ac:dyDescent="0.4">
      <c r="A73" s="105"/>
      <c r="B73" s="111"/>
      <c r="C73" s="112"/>
      <c r="D73" s="112"/>
    </row>
    <row r="74" spans="1:4" x14ac:dyDescent="0.4">
      <c r="A74" s="105"/>
      <c r="B74" s="111"/>
      <c r="C74" s="112"/>
      <c r="D74" s="112"/>
    </row>
    <row r="75" spans="1:4" x14ac:dyDescent="0.4">
      <c r="A75" s="105"/>
      <c r="B75" s="111"/>
      <c r="C75" s="112"/>
      <c r="D75" s="112"/>
    </row>
    <row r="76" spans="1:4" x14ac:dyDescent="0.4">
      <c r="A76" s="105"/>
      <c r="B76" s="111"/>
      <c r="C76" s="112"/>
      <c r="D76" s="112"/>
    </row>
    <row r="77" spans="1:4" x14ac:dyDescent="0.4">
      <c r="A77" s="105"/>
      <c r="B77" s="111"/>
      <c r="C77" s="112"/>
      <c r="D77" s="112"/>
    </row>
    <row r="78" spans="1:4" x14ac:dyDescent="0.4">
      <c r="A78" s="105"/>
      <c r="B78" s="111"/>
      <c r="C78" s="112"/>
      <c r="D78" s="112"/>
    </row>
    <row r="79" spans="1:4" x14ac:dyDescent="0.4">
      <c r="A79" s="105"/>
      <c r="B79" s="111"/>
      <c r="C79" s="112"/>
      <c r="D79" s="112"/>
    </row>
    <row r="80" spans="1:4" x14ac:dyDescent="0.4">
      <c r="A80" s="105"/>
      <c r="B80" s="111"/>
      <c r="C80" s="112"/>
      <c r="D80" s="112"/>
    </row>
    <row r="81" spans="1:4" x14ac:dyDescent="0.4">
      <c r="A81" s="105"/>
      <c r="B81" s="111"/>
      <c r="C81" s="112"/>
      <c r="D81" s="112"/>
    </row>
    <row r="82" spans="1:4" x14ac:dyDescent="0.4">
      <c r="A82" s="105"/>
      <c r="B82" s="111"/>
      <c r="C82" s="112"/>
      <c r="D82" s="112"/>
    </row>
    <row r="83" spans="1:4" x14ac:dyDescent="0.4">
      <c r="A83" s="105"/>
      <c r="B83" s="111"/>
      <c r="C83" s="112"/>
      <c r="D83" s="112"/>
    </row>
    <row r="84" spans="1:4" x14ac:dyDescent="0.4">
      <c r="A84" s="105"/>
      <c r="B84" s="111"/>
      <c r="C84" s="112"/>
      <c r="D84" s="112"/>
    </row>
    <row r="85" spans="1:4" x14ac:dyDescent="0.4">
      <c r="A85" s="105"/>
      <c r="B85" s="111"/>
      <c r="C85" s="112"/>
      <c r="D85" s="112"/>
    </row>
    <row r="86" spans="1:4" x14ac:dyDescent="0.4">
      <c r="A86" s="105"/>
      <c r="B86" s="111"/>
      <c r="C86" s="112"/>
      <c r="D86" s="112"/>
    </row>
    <row r="87" spans="1:4" x14ac:dyDescent="0.4">
      <c r="A87" s="105"/>
      <c r="B87" s="111"/>
      <c r="C87" s="112"/>
      <c r="D87" s="112"/>
    </row>
    <row r="88" spans="1:4" x14ac:dyDescent="0.4">
      <c r="A88" s="105"/>
      <c r="B88" s="111"/>
      <c r="C88" s="112"/>
      <c r="D88" s="112"/>
    </row>
    <row r="89" spans="1:4" x14ac:dyDescent="0.4">
      <c r="A89" s="105"/>
      <c r="B89" s="111"/>
      <c r="C89" s="112"/>
      <c r="D89" s="112"/>
    </row>
    <row r="90" spans="1:4" x14ac:dyDescent="0.4">
      <c r="A90" s="105"/>
      <c r="B90" s="111"/>
      <c r="C90" s="112"/>
      <c r="D90" s="112"/>
    </row>
    <row r="91" spans="1:4" x14ac:dyDescent="0.4">
      <c r="A91" s="105"/>
      <c r="B91" s="111"/>
      <c r="C91" s="112"/>
      <c r="D91" s="112"/>
    </row>
    <row r="92" spans="1:4" x14ac:dyDescent="0.4">
      <c r="A92" s="105"/>
      <c r="B92" s="111"/>
      <c r="C92" s="112"/>
      <c r="D92" s="112"/>
    </row>
    <row r="93" spans="1:4" x14ac:dyDescent="0.4">
      <c r="A93" s="105"/>
      <c r="B93" s="111"/>
      <c r="C93" s="112"/>
      <c r="D93" s="112"/>
    </row>
    <row r="94" spans="1:4" x14ac:dyDescent="0.4">
      <c r="A94" s="105"/>
      <c r="B94" s="111"/>
      <c r="C94" s="112"/>
      <c r="D94" s="112"/>
    </row>
    <row r="95" spans="1:4" x14ac:dyDescent="0.4">
      <c r="A95" s="105"/>
      <c r="B95" s="111"/>
      <c r="C95" s="112"/>
      <c r="D95" s="112"/>
    </row>
    <row r="96" spans="1:4" x14ac:dyDescent="0.4">
      <c r="A96" s="105"/>
      <c r="B96" s="111"/>
      <c r="C96" s="112"/>
      <c r="D96" s="112"/>
    </row>
    <row r="97" spans="1:4" x14ac:dyDescent="0.4">
      <c r="A97" s="105"/>
      <c r="B97" s="111"/>
      <c r="C97" s="112"/>
      <c r="D97" s="112"/>
    </row>
    <row r="98" spans="1:4" x14ac:dyDescent="0.4">
      <c r="A98" s="105"/>
      <c r="B98" s="111"/>
      <c r="C98" s="112"/>
      <c r="D98" s="112"/>
    </row>
    <row r="99" spans="1:4" x14ac:dyDescent="0.4">
      <c r="A99" s="105"/>
      <c r="B99" s="111"/>
      <c r="C99" s="112"/>
      <c r="D99" s="112"/>
    </row>
    <row r="100" spans="1:4" x14ac:dyDescent="0.4">
      <c r="A100" s="105"/>
      <c r="B100" s="111"/>
      <c r="C100" s="112"/>
      <c r="D100" s="112"/>
    </row>
    <row r="101" spans="1:4" x14ac:dyDescent="0.4">
      <c r="A101" s="105"/>
      <c r="B101" s="111"/>
      <c r="C101" s="112"/>
      <c r="D101" s="112"/>
    </row>
    <row r="102" spans="1:4" x14ac:dyDescent="0.4">
      <c r="A102" s="105"/>
      <c r="B102" s="111"/>
      <c r="C102" s="112"/>
      <c r="D102" s="112"/>
    </row>
    <row r="103" spans="1:4" x14ac:dyDescent="0.4">
      <c r="A103" s="105"/>
      <c r="B103" s="111"/>
      <c r="C103" s="112"/>
      <c r="D103" s="112"/>
    </row>
    <row r="104" spans="1:4" x14ac:dyDescent="0.4">
      <c r="A104" s="105"/>
      <c r="B104" s="111"/>
      <c r="C104" s="112"/>
      <c r="D104" s="112"/>
    </row>
    <row r="105" spans="1:4" x14ac:dyDescent="0.4">
      <c r="A105" s="105"/>
      <c r="B105" s="111"/>
      <c r="C105" s="112"/>
      <c r="D105" s="112"/>
    </row>
    <row r="106" spans="1:4" x14ac:dyDescent="0.4">
      <c r="A106" s="105"/>
      <c r="B106" s="111"/>
      <c r="C106" s="112"/>
      <c r="D106" s="112"/>
    </row>
    <row r="107" spans="1:4" x14ac:dyDescent="0.4">
      <c r="A107" s="105"/>
      <c r="B107" s="111"/>
      <c r="C107" s="112"/>
      <c r="D107" s="112"/>
    </row>
    <row r="108" spans="1:4" x14ac:dyDescent="0.4">
      <c r="A108" s="105"/>
      <c r="B108" s="111"/>
      <c r="C108" s="112"/>
      <c r="D108" s="112"/>
    </row>
    <row r="109" spans="1:4" x14ac:dyDescent="0.4">
      <c r="A109" s="105"/>
      <c r="B109" s="111"/>
      <c r="C109" s="112"/>
      <c r="D109" s="112"/>
    </row>
    <row r="110" spans="1:4" x14ac:dyDescent="0.4">
      <c r="A110" s="105"/>
      <c r="B110" s="111"/>
      <c r="C110" s="112"/>
      <c r="D110" s="112"/>
    </row>
    <row r="111" spans="1:4" x14ac:dyDescent="0.4">
      <c r="A111" s="105"/>
      <c r="B111" s="111"/>
      <c r="C111" s="112"/>
      <c r="D111" s="112"/>
    </row>
    <row r="112" spans="1:4" x14ac:dyDescent="0.4">
      <c r="A112" s="105"/>
      <c r="B112" s="111"/>
      <c r="C112" s="112"/>
      <c r="D112" s="112"/>
    </row>
    <row r="113" spans="1:4" x14ac:dyDescent="0.4">
      <c r="A113" s="105"/>
      <c r="B113" s="111"/>
      <c r="C113" s="112"/>
      <c r="D113" s="112"/>
    </row>
    <row r="114" spans="1:4" x14ac:dyDescent="0.4">
      <c r="A114" s="105"/>
      <c r="B114" s="111"/>
      <c r="C114" s="112"/>
      <c r="D114" s="112"/>
    </row>
    <row r="115" spans="1:4" x14ac:dyDescent="0.4">
      <c r="A115" s="105"/>
      <c r="B115" s="111"/>
      <c r="C115" s="112"/>
      <c r="D115" s="112"/>
    </row>
    <row r="116" spans="1:4" x14ac:dyDescent="0.4">
      <c r="A116" s="105"/>
      <c r="B116" s="111"/>
      <c r="C116" s="112"/>
      <c r="D116" s="112"/>
    </row>
    <row r="117" spans="1:4" x14ac:dyDescent="0.4">
      <c r="A117" s="105"/>
      <c r="B117" s="111"/>
      <c r="C117" s="112"/>
      <c r="D117" s="112"/>
    </row>
    <row r="118" spans="1:4" x14ac:dyDescent="0.4">
      <c r="A118" s="105"/>
      <c r="B118" s="111"/>
      <c r="C118" s="112"/>
      <c r="D118" s="112"/>
    </row>
    <row r="119" spans="1:4" x14ac:dyDescent="0.4">
      <c r="A119" s="105"/>
      <c r="B119" s="111"/>
      <c r="C119" s="112"/>
      <c r="D119" s="112"/>
    </row>
    <row r="120" spans="1:4" x14ac:dyDescent="0.4">
      <c r="A120" s="105"/>
      <c r="B120" s="111"/>
      <c r="C120" s="112"/>
      <c r="D120" s="112"/>
    </row>
    <row r="121" spans="1:4" x14ac:dyDescent="0.4">
      <c r="A121" s="105"/>
      <c r="B121" s="111"/>
      <c r="C121" s="112"/>
      <c r="D121" s="112"/>
    </row>
    <row r="122" spans="1:4" x14ac:dyDescent="0.4">
      <c r="A122" s="105"/>
      <c r="B122" s="111"/>
      <c r="C122" s="112"/>
      <c r="D122" s="112"/>
    </row>
    <row r="123" spans="1:4" x14ac:dyDescent="0.4">
      <c r="A123" s="105"/>
      <c r="B123" s="111"/>
      <c r="C123" s="112"/>
      <c r="D123" s="112"/>
    </row>
    <row r="124" spans="1:4" x14ac:dyDescent="0.4">
      <c r="A124" s="105"/>
      <c r="B124" s="111"/>
      <c r="C124" s="112"/>
      <c r="D124" s="112"/>
    </row>
    <row r="125" spans="1:4" x14ac:dyDescent="0.4">
      <c r="A125" s="105"/>
      <c r="B125" s="111"/>
      <c r="C125" s="112"/>
      <c r="D125" s="112"/>
    </row>
    <row r="126" spans="1:4" x14ac:dyDescent="0.4">
      <c r="A126" s="105"/>
      <c r="B126" s="111"/>
      <c r="C126" s="112"/>
      <c r="D126" s="112"/>
    </row>
    <row r="127" spans="1:4" x14ac:dyDescent="0.4">
      <c r="A127" s="105"/>
      <c r="B127" s="111"/>
      <c r="C127" s="112"/>
      <c r="D127" s="112"/>
    </row>
    <row r="128" spans="1:4" x14ac:dyDescent="0.4">
      <c r="A128" s="105"/>
      <c r="B128" s="111"/>
      <c r="C128" s="112"/>
      <c r="D128" s="112"/>
    </row>
    <row r="129" spans="1:4" x14ac:dyDescent="0.4">
      <c r="A129" s="105"/>
      <c r="B129" s="111"/>
      <c r="C129" s="112"/>
      <c r="D129" s="112"/>
    </row>
    <row r="130" spans="1:4" x14ac:dyDescent="0.4">
      <c r="A130" s="105"/>
      <c r="B130" s="111"/>
      <c r="C130" s="112"/>
      <c r="D130" s="112"/>
    </row>
    <row r="131" spans="1:4" x14ac:dyDescent="0.4">
      <c r="A131" s="105"/>
      <c r="B131" s="111"/>
      <c r="C131" s="112"/>
      <c r="D131" s="112"/>
    </row>
    <row r="132" spans="1:4" x14ac:dyDescent="0.4">
      <c r="A132" s="105"/>
      <c r="B132" s="111"/>
      <c r="C132" s="112"/>
      <c r="D132" s="112"/>
    </row>
    <row r="133" spans="1:4" x14ac:dyDescent="0.4">
      <c r="A133" s="105"/>
      <c r="B133" s="111"/>
      <c r="C133" s="112"/>
      <c r="D133" s="112"/>
    </row>
    <row r="134" spans="1:4" x14ac:dyDescent="0.4">
      <c r="A134" s="105"/>
      <c r="B134" s="111"/>
      <c r="C134" s="112"/>
      <c r="D134" s="112"/>
    </row>
    <row r="135" spans="1:4" x14ac:dyDescent="0.4">
      <c r="A135" s="105"/>
      <c r="B135" s="111"/>
      <c r="C135" s="112"/>
      <c r="D135" s="112"/>
    </row>
    <row r="136" spans="1:4" x14ac:dyDescent="0.4">
      <c r="A136" s="105"/>
      <c r="B136" s="111"/>
      <c r="C136" s="112"/>
      <c r="D136" s="112"/>
    </row>
    <row r="137" spans="1:4" x14ac:dyDescent="0.4">
      <c r="A137" s="105"/>
      <c r="B137" s="111"/>
      <c r="C137" s="112"/>
      <c r="D137" s="112"/>
    </row>
    <row r="138" spans="1:4" x14ac:dyDescent="0.4">
      <c r="A138" s="105"/>
      <c r="B138" s="111"/>
      <c r="C138" s="112"/>
      <c r="D138" s="112"/>
    </row>
    <row r="139" spans="1:4" x14ac:dyDescent="0.4">
      <c r="A139" s="105"/>
      <c r="B139" s="111"/>
      <c r="C139" s="112"/>
      <c r="D139" s="112"/>
    </row>
    <row r="140" spans="1:4" x14ac:dyDescent="0.4">
      <c r="A140" s="105"/>
      <c r="B140" s="111"/>
      <c r="C140" s="112"/>
      <c r="D140" s="112"/>
    </row>
    <row r="141" spans="1:4" x14ac:dyDescent="0.4">
      <c r="A141" s="105"/>
      <c r="B141" s="111"/>
      <c r="C141" s="112"/>
      <c r="D141" s="112"/>
    </row>
    <row r="142" spans="1:4" x14ac:dyDescent="0.4">
      <c r="A142" s="105"/>
      <c r="B142" s="111"/>
      <c r="C142" s="112"/>
      <c r="D142" s="112"/>
    </row>
    <row r="143" spans="1:4" x14ac:dyDescent="0.4">
      <c r="A143" s="105"/>
      <c r="B143" s="111"/>
      <c r="C143" s="112"/>
      <c r="D143" s="112"/>
    </row>
    <row r="144" spans="1:4" x14ac:dyDescent="0.4">
      <c r="A144" s="105"/>
      <c r="B144" s="111"/>
      <c r="C144" s="112"/>
      <c r="D144" s="112"/>
    </row>
    <row r="145" spans="1:4" x14ac:dyDescent="0.4">
      <c r="A145" s="105"/>
      <c r="B145" s="111"/>
      <c r="C145" s="112"/>
      <c r="D145" s="112"/>
    </row>
    <row r="146" spans="1:4" x14ac:dyDescent="0.4">
      <c r="A146" s="105"/>
      <c r="B146" s="111"/>
      <c r="C146" s="112"/>
      <c r="D146" s="112"/>
    </row>
    <row r="147" spans="1:4" x14ac:dyDescent="0.4">
      <c r="A147" s="105"/>
      <c r="B147" s="111"/>
      <c r="C147" s="112"/>
      <c r="D147" s="112"/>
    </row>
    <row r="148" spans="1:4" x14ac:dyDescent="0.4">
      <c r="A148" s="105"/>
      <c r="B148" s="111"/>
      <c r="C148" s="112"/>
      <c r="D148" s="112"/>
    </row>
    <row r="149" spans="1:4" x14ac:dyDescent="0.4">
      <c r="A149" s="105"/>
      <c r="B149" s="111"/>
      <c r="C149" s="112"/>
      <c r="D149" s="112"/>
    </row>
    <row r="150" spans="1:4" x14ac:dyDescent="0.4">
      <c r="A150" s="105"/>
      <c r="B150" s="111"/>
      <c r="C150" s="112"/>
      <c r="D150" s="112"/>
    </row>
    <row r="151" spans="1:4" x14ac:dyDescent="0.4">
      <c r="A151" s="105"/>
      <c r="B151" s="111"/>
      <c r="C151" s="112"/>
      <c r="D151" s="112"/>
    </row>
    <row r="152" spans="1:4" x14ac:dyDescent="0.4">
      <c r="A152" s="105"/>
      <c r="B152" s="111"/>
      <c r="C152" s="112"/>
      <c r="D152" s="112"/>
    </row>
    <row r="153" spans="1:4" x14ac:dyDescent="0.4">
      <c r="A153" s="105"/>
      <c r="B153" s="111"/>
      <c r="C153" s="112"/>
      <c r="D153" s="112"/>
    </row>
    <row r="154" spans="1:4" x14ac:dyDescent="0.4">
      <c r="A154" s="105"/>
      <c r="B154" s="111"/>
      <c r="C154" s="112"/>
      <c r="D154" s="112"/>
    </row>
    <row r="155" spans="1:4" x14ac:dyDescent="0.4">
      <c r="A155" s="105"/>
      <c r="B155" s="111"/>
      <c r="C155" s="112"/>
      <c r="D155" s="112"/>
    </row>
    <row r="156" spans="1:4" x14ac:dyDescent="0.4">
      <c r="A156" s="105"/>
      <c r="B156" s="111"/>
      <c r="C156" s="112"/>
      <c r="D156" s="112"/>
    </row>
    <row r="157" spans="1:4" x14ac:dyDescent="0.4">
      <c r="A157" s="105"/>
      <c r="B157" s="111"/>
      <c r="C157" s="112"/>
      <c r="D157" s="112"/>
    </row>
    <row r="158" spans="1:4" x14ac:dyDescent="0.4">
      <c r="A158" s="105"/>
      <c r="B158" s="111"/>
      <c r="C158" s="112"/>
      <c r="D158" s="112"/>
    </row>
    <row r="159" spans="1:4" x14ac:dyDescent="0.4">
      <c r="A159" s="105"/>
      <c r="B159" s="111"/>
      <c r="C159" s="112"/>
      <c r="D159" s="112"/>
    </row>
    <row r="160" spans="1:4" x14ac:dyDescent="0.4">
      <c r="A160" s="105"/>
      <c r="B160" s="111"/>
      <c r="C160" s="112"/>
      <c r="D160" s="112"/>
    </row>
    <row r="161" spans="1:4" x14ac:dyDescent="0.4">
      <c r="A161" s="105"/>
      <c r="B161" s="111"/>
      <c r="C161" s="112"/>
      <c r="D161" s="112"/>
    </row>
    <row r="162" spans="1:4" x14ac:dyDescent="0.4">
      <c r="A162" s="105"/>
      <c r="B162" s="111"/>
      <c r="C162" s="112"/>
      <c r="D162" s="112"/>
    </row>
    <row r="163" spans="1:4" x14ac:dyDescent="0.4">
      <c r="A163" s="105"/>
      <c r="B163" s="111"/>
      <c r="C163" s="112"/>
      <c r="D163" s="112"/>
    </row>
    <row r="164" spans="1:4" x14ac:dyDescent="0.4">
      <c r="A164" s="105"/>
      <c r="B164" s="111"/>
      <c r="C164" s="112"/>
      <c r="D164" s="112"/>
    </row>
    <row r="165" spans="1:4" x14ac:dyDescent="0.4">
      <c r="A165" s="105"/>
      <c r="B165" s="111"/>
      <c r="C165" s="112"/>
      <c r="D165" s="112"/>
    </row>
    <row r="166" spans="1:4" x14ac:dyDescent="0.4">
      <c r="A166" s="105"/>
      <c r="B166" s="111"/>
      <c r="C166" s="112"/>
      <c r="D166" s="112"/>
    </row>
    <row r="167" spans="1:4" x14ac:dyDescent="0.4">
      <c r="A167" s="105"/>
      <c r="B167" s="111"/>
      <c r="C167" s="112"/>
      <c r="D167" s="112"/>
    </row>
    <row r="168" spans="1:4" x14ac:dyDescent="0.4">
      <c r="A168" s="105"/>
      <c r="B168" s="111"/>
      <c r="C168" s="112"/>
      <c r="D168" s="112"/>
    </row>
    <row r="169" spans="1:4" x14ac:dyDescent="0.4">
      <c r="A169" s="105"/>
      <c r="B169" s="111"/>
      <c r="C169" s="112"/>
      <c r="D169" s="112"/>
    </row>
    <row r="170" spans="1:4" x14ac:dyDescent="0.4">
      <c r="A170" s="105"/>
      <c r="B170" s="111"/>
      <c r="C170" s="112"/>
      <c r="D170" s="112"/>
    </row>
    <row r="171" spans="1:4" x14ac:dyDescent="0.4">
      <c r="A171" s="105"/>
      <c r="B171" s="111"/>
      <c r="C171" s="112"/>
      <c r="D171" s="112"/>
    </row>
    <row r="172" spans="1:4" x14ac:dyDescent="0.4">
      <c r="A172" s="105"/>
      <c r="B172" s="111"/>
      <c r="C172" s="112"/>
      <c r="D172" s="112"/>
    </row>
    <row r="173" spans="1:4" x14ac:dyDescent="0.4">
      <c r="A173" s="105"/>
      <c r="B173" s="111"/>
      <c r="C173" s="112"/>
      <c r="D173" s="112"/>
    </row>
    <row r="174" spans="1:4" x14ac:dyDescent="0.4">
      <c r="A174" s="105"/>
      <c r="B174" s="111"/>
      <c r="C174" s="112"/>
      <c r="D174" s="112"/>
    </row>
    <row r="175" spans="1:4" x14ac:dyDescent="0.4">
      <c r="A175" s="105"/>
      <c r="B175" s="111"/>
      <c r="C175" s="112"/>
      <c r="D175" s="112"/>
    </row>
    <row r="176" spans="1:4" x14ac:dyDescent="0.4">
      <c r="A176" s="105"/>
      <c r="B176" s="111"/>
      <c r="C176" s="112"/>
      <c r="D176" s="112"/>
    </row>
    <row r="177" spans="1:4" x14ac:dyDescent="0.4">
      <c r="A177" s="105"/>
      <c r="B177" s="111"/>
      <c r="C177" s="112"/>
      <c r="D177" s="112"/>
    </row>
    <row r="178" spans="1:4" x14ac:dyDescent="0.4">
      <c r="A178" s="105"/>
      <c r="B178" s="111"/>
      <c r="C178" s="112"/>
      <c r="D178" s="112"/>
    </row>
    <row r="179" spans="1:4" x14ac:dyDescent="0.4">
      <c r="A179" s="105"/>
      <c r="B179" s="111"/>
      <c r="C179" s="112"/>
      <c r="D179" s="112"/>
    </row>
    <row r="180" spans="1:4" x14ac:dyDescent="0.4">
      <c r="A180" s="105"/>
      <c r="B180" s="111"/>
      <c r="C180" s="112"/>
      <c r="D180" s="112"/>
    </row>
    <row r="181" spans="1:4" x14ac:dyDescent="0.4">
      <c r="A181" s="105"/>
      <c r="B181" s="111"/>
      <c r="C181" s="112"/>
      <c r="D181" s="112"/>
    </row>
    <row r="182" spans="1:4" x14ac:dyDescent="0.4">
      <c r="A182" s="105"/>
      <c r="B182" s="111"/>
      <c r="C182" s="112"/>
      <c r="D182" s="112"/>
    </row>
    <row r="183" spans="1:4" x14ac:dyDescent="0.4">
      <c r="A183" s="105"/>
      <c r="B183" s="111"/>
      <c r="C183" s="112"/>
      <c r="D183" s="112"/>
    </row>
    <row r="184" spans="1:4" x14ac:dyDescent="0.4">
      <c r="A184" s="105"/>
      <c r="B184" s="111"/>
      <c r="C184" s="112"/>
      <c r="D184" s="112"/>
    </row>
    <row r="185" spans="1:4" x14ac:dyDescent="0.4">
      <c r="A185" s="105"/>
      <c r="B185" s="111"/>
      <c r="C185" s="112"/>
      <c r="D185" s="112"/>
    </row>
    <row r="186" spans="1:4" x14ac:dyDescent="0.4">
      <c r="A186" s="105"/>
      <c r="B186" s="111"/>
      <c r="C186" s="112"/>
      <c r="D186" s="112"/>
    </row>
    <row r="187" spans="1:4" x14ac:dyDescent="0.4">
      <c r="A187" s="105"/>
      <c r="B187" s="111"/>
      <c r="C187" s="112"/>
      <c r="D187" s="112"/>
    </row>
    <row r="188" spans="1:4" x14ac:dyDescent="0.4">
      <c r="A188" s="105"/>
      <c r="B188" s="111"/>
      <c r="C188" s="112"/>
      <c r="D188" s="112"/>
    </row>
    <row r="189" spans="1:4" x14ac:dyDescent="0.4">
      <c r="A189" s="105"/>
      <c r="B189" s="111"/>
      <c r="C189" s="112"/>
      <c r="D189" s="112"/>
    </row>
    <row r="190" spans="1:4" x14ac:dyDescent="0.4">
      <c r="A190" s="105"/>
      <c r="B190" s="111"/>
      <c r="C190" s="112"/>
      <c r="D190" s="112"/>
    </row>
    <row r="191" spans="1:4" x14ac:dyDescent="0.4">
      <c r="A191" s="105"/>
      <c r="B191" s="111"/>
      <c r="C191" s="112"/>
      <c r="D191" s="112"/>
    </row>
    <row r="192" spans="1:4" x14ac:dyDescent="0.4">
      <c r="A192" s="105"/>
      <c r="B192" s="111"/>
      <c r="C192" s="112"/>
      <c r="D192" s="112"/>
    </row>
    <row r="193" spans="1:4" x14ac:dyDescent="0.4">
      <c r="A193" s="105"/>
      <c r="B193" s="111"/>
      <c r="C193" s="112"/>
      <c r="D193" s="112"/>
    </row>
    <row r="194" spans="1:4" x14ac:dyDescent="0.4">
      <c r="A194" s="105"/>
      <c r="B194" s="111"/>
      <c r="C194" s="112"/>
      <c r="D194" s="112"/>
    </row>
    <row r="195" spans="1:4" x14ac:dyDescent="0.4">
      <c r="A195" s="105"/>
      <c r="B195" s="111"/>
      <c r="C195" s="112"/>
      <c r="D195" s="112"/>
    </row>
    <row r="196" spans="1:4" x14ac:dyDescent="0.4">
      <c r="A196" s="105"/>
      <c r="B196" s="111"/>
      <c r="C196" s="112"/>
      <c r="D196" s="112"/>
    </row>
    <row r="197" spans="1:4" x14ac:dyDescent="0.4">
      <c r="A197" s="105"/>
      <c r="B197" s="111"/>
      <c r="C197" s="112"/>
      <c r="D197" s="112"/>
    </row>
    <row r="198" spans="1:4" x14ac:dyDescent="0.4">
      <c r="A198" s="105"/>
      <c r="B198" s="111"/>
      <c r="C198" s="112"/>
      <c r="D198" s="112"/>
    </row>
    <row r="199" spans="1:4" x14ac:dyDescent="0.4">
      <c r="A199" s="105"/>
      <c r="B199" s="111"/>
      <c r="C199" s="112"/>
      <c r="D199" s="112"/>
    </row>
    <row r="200" spans="1:4" x14ac:dyDescent="0.4">
      <c r="A200" s="105"/>
      <c r="B200" s="111"/>
      <c r="C200" s="112"/>
      <c r="D200" s="112"/>
    </row>
    <row r="201" spans="1:4" x14ac:dyDescent="0.4">
      <c r="A201" s="105"/>
      <c r="B201" s="111"/>
      <c r="C201" s="112"/>
      <c r="D201" s="112"/>
    </row>
    <row r="202" spans="1:4" x14ac:dyDescent="0.4">
      <c r="A202" s="105"/>
      <c r="B202" s="111"/>
      <c r="C202" s="112"/>
      <c r="D202" s="112"/>
    </row>
    <row r="203" spans="1:4" x14ac:dyDescent="0.4">
      <c r="A203" s="105"/>
      <c r="B203" s="111"/>
      <c r="C203" s="112"/>
      <c r="D203" s="112"/>
    </row>
    <row r="204" spans="1:4" x14ac:dyDescent="0.4">
      <c r="A204" s="105"/>
      <c r="B204" s="111"/>
      <c r="C204" s="112"/>
      <c r="D204" s="112"/>
    </row>
    <row r="205" spans="1:4" x14ac:dyDescent="0.4">
      <c r="A205" s="105"/>
      <c r="B205" s="111"/>
      <c r="C205" s="112"/>
      <c r="D205" s="112"/>
    </row>
    <row r="206" spans="1:4" x14ac:dyDescent="0.4">
      <c r="A206" s="105"/>
      <c r="B206" s="111"/>
      <c r="C206" s="112"/>
      <c r="D206" s="112"/>
    </row>
    <row r="207" spans="1:4" x14ac:dyDescent="0.4">
      <c r="A207" s="105"/>
      <c r="B207" s="111"/>
      <c r="C207" s="112"/>
      <c r="D207" s="112"/>
    </row>
    <row r="208" spans="1:4" x14ac:dyDescent="0.4">
      <c r="A208" s="103"/>
      <c r="B208" s="111"/>
      <c r="C208" s="111"/>
      <c r="D208" s="111"/>
    </row>
    <row r="209" spans="1:8" x14ac:dyDescent="0.4">
      <c r="A209" s="103"/>
      <c r="B209" s="113" t="s">
        <v>82</v>
      </c>
      <c r="C209" s="113" t="s">
        <v>123</v>
      </c>
      <c r="D209" s="114" t="s">
        <v>82</v>
      </c>
      <c r="E209" s="114" t="s">
        <v>123</v>
      </c>
    </row>
    <row r="210" spans="1:8" x14ac:dyDescent="0.4">
      <c r="A210" s="103"/>
      <c r="B210" s="115" t="s">
        <v>84</v>
      </c>
      <c r="C210" s="115" t="s">
        <v>53</v>
      </c>
      <c r="D210" s="29" t="s">
        <v>84</v>
      </c>
      <c r="F210" s="29" t="str">
        <f>IF(NOT(ISBLANK(D210)),D210,IF(NOT(ISBLANK(E210)),"     "&amp;E210,FALSE))</f>
        <v>Afectación Económica o presupuestal</v>
      </c>
      <c r="G210" s="29" t="s">
        <v>84</v>
      </c>
      <c r="H210" s="29" t="str">
        <f>IF(NOT(ISERROR(MATCH(G210,_xlfn.ANCHORARRAY(B221),0))),F223&amp;"Por favor no seleccionar los criterios de impacto",G210)</f>
        <v>❌Por favor no seleccionar los criterios de impacto</v>
      </c>
    </row>
    <row r="211" spans="1:8" x14ac:dyDescent="0.4">
      <c r="A211" s="103"/>
      <c r="B211" s="115" t="s">
        <v>84</v>
      </c>
      <c r="C211" s="115" t="s">
        <v>86</v>
      </c>
      <c r="E211" s="29" t="s">
        <v>53</v>
      </c>
      <c r="F211" s="29" t="str">
        <f t="shared" ref="F211:F221" si="0">IF(NOT(ISBLANK(D211)),D211,IF(NOT(ISBLANK(E211)),"     "&amp;E211,FALSE))</f>
        <v xml:space="preserve">     Afectación menor a 10 SMLMV .</v>
      </c>
    </row>
    <row r="212" spans="1:8" x14ac:dyDescent="0.4">
      <c r="A212" s="103"/>
      <c r="B212" s="115" t="s">
        <v>84</v>
      </c>
      <c r="C212" s="115" t="s">
        <v>87</v>
      </c>
      <c r="E212" s="29" t="s">
        <v>86</v>
      </c>
      <c r="F212" s="29" t="str">
        <f t="shared" si="0"/>
        <v xml:space="preserve">     Entre 10 y 50 SMLMV </v>
      </c>
    </row>
    <row r="213" spans="1:8" x14ac:dyDescent="0.4">
      <c r="A213" s="103"/>
      <c r="B213" s="115" t="s">
        <v>84</v>
      </c>
      <c r="C213" s="115" t="s">
        <v>88</v>
      </c>
      <c r="E213" s="29" t="s">
        <v>87</v>
      </c>
      <c r="F213" s="29" t="str">
        <f t="shared" si="0"/>
        <v xml:space="preserve">     Entre 50 y 100 SMLMV </v>
      </c>
    </row>
    <row r="214" spans="1:8" x14ac:dyDescent="0.4">
      <c r="A214" s="103"/>
      <c r="B214" s="115" t="s">
        <v>84</v>
      </c>
      <c r="C214" s="115" t="s">
        <v>89</v>
      </c>
      <c r="E214" s="29" t="s">
        <v>88</v>
      </c>
      <c r="F214" s="29" t="str">
        <f t="shared" si="0"/>
        <v xml:space="preserve">     Entre 100 y 500 SMLMV </v>
      </c>
    </row>
    <row r="215" spans="1:8" x14ac:dyDescent="0.4">
      <c r="A215" s="103"/>
      <c r="B215" s="115" t="s">
        <v>52</v>
      </c>
      <c r="C215" s="115" t="s">
        <v>90</v>
      </c>
      <c r="E215" s="29" t="s">
        <v>89</v>
      </c>
      <c r="F215" s="29" t="str">
        <f t="shared" si="0"/>
        <v xml:space="preserve">     Mayor a 500 SMLMV </v>
      </c>
    </row>
    <row r="216" spans="1:8" x14ac:dyDescent="0.4">
      <c r="A216" s="103"/>
      <c r="B216" s="115" t="s">
        <v>52</v>
      </c>
      <c r="C216" s="115" t="s">
        <v>91</v>
      </c>
      <c r="D216" s="29" t="s">
        <v>52</v>
      </c>
      <c r="F216" s="29" t="str">
        <f t="shared" si="0"/>
        <v>Pérdida Reputacional</v>
      </c>
    </row>
    <row r="217" spans="1:8" x14ac:dyDescent="0.4">
      <c r="A217" s="103"/>
      <c r="B217" s="115" t="s">
        <v>52</v>
      </c>
      <c r="C217" s="115" t="s">
        <v>93</v>
      </c>
      <c r="E217" s="29" t="s">
        <v>90</v>
      </c>
      <c r="F217" s="29" t="str">
        <f t="shared" si="0"/>
        <v xml:space="preserve">     El riesgo afecta la imagen de alguna área de la organización</v>
      </c>
    </row>
    <row r="218" spans="1:8" x14ac:dyDescent="0.4">
      <c r="A218" s="103"/>
      <c r="B218" s="115" t="s">
        <v>52</v>
      </c>
      <c r="C218" s="115" t="s">
        <v>92</v>
      </c>
      <c r="E218" s="29" t="s">
        <v>91</v>
      </c>
      <c r="F218" s="29" t="str">
        <f t="shared" si="0"/>
        <v xml:space="preserve">     El riesgo afecta la imagen de la entidad internamente, de conocimiento general, nivel interno, de junta dircetiva y accionistas y/o de provedores</v>
      </c>
    </row>
    <row r="219" spans="1:8" x14ac:dyDescent="0.4">
      <c r="A219" s="103"/>
      <c r="B219" s="115" t="s">
        <v>52</v>
      </c>
      <c r="C219" s="115" t="s">
        <v>101</v>
      </c>
      <c r="E219" s="29" t="s">
        <v>93</v>
      </c>
      <c r="F219" s="29" t="str">
        <f t="shared" si="0"/>
        <v xml:space="preserve">     El riesgo afecta la imagen de la entidad con algunos usuarios de relevancia frente al logro de los objetivos</v>
      </c>
    </row>
    <row r="220" spans="1:8" x14ac:dyDescent="0.4">
      <c r="A220" s="103"/>
      <c r="B220" s="116"/>
      <c r="C220" s="116"/>
      <c r="E220" s="29" t="s">
        <v>92</v>
      </c>
      <c r="F220" s="29" t="str">
        <f t="shared" si="0"/>
        <v xml:space="preserve">     El riesgo afecta la imagen de de la entidad con efecto publicitario sostenido a nivel de sector administrativo, nivel departamental o municipal</v>
      </c>
    </row>
    <row r="221" spans="1:8" x14ac:dyDescent="0.4">
      <c r="A221" s="103"/>
      <c r="B221" s="116" t="str" cm="1">
        <f t="array" ref="B221:B223">_xlfn.UNIQUE(Tabla1[[#All],[Criterios]])</f>
        <v>Criterios</v>
      </c>
      <c r="C221" s="116"/>
      <c r="E221" s="29" t="s">
        <v>101</v>
      </c>
      <c r="F221" s="29" t="str">
        <f t="shared" si="0"/>
        <v xml:space="preserve">     El riesgo afecta la imagen de la entidad a nivel nacional, con efecto publicitarios sostenible a nivel país</v>
      </c>
    </row>
    <row r="222" spans="1:8" x14ac:dyDescent="0.4">
      <c r="A222" s="103"/>
      <c r="B222" s="116" t="str">
        <v>Afectación Económica o presupuestal</v>
      </c>
      <c r="C222" s="116"/>
    </row>
    <row r="223" spans="1:8" x14ac:dyDescent="0.4">
      <c r="B223" s="116" t="str">
        <v>Pérdida Reputacional</v>
      </c>
      <c r="C223" s="116"/>
      <c r="F223" s="117" t="s">
        <v>125</v>
      </c>
    </row>
    <row r="224" spans="1:8" x14ac:dyDescent="0.4">
      <c r="B224" s="118"/>
      <c r="C224" s="118"/>
      <c r="F224" s="117" t="s">
        <v>126</v>
      </c>
    </row>
    <row r="225" spans="2:4" x14ac:dyDescent="0.4">
      <c r="B225" s="118"/>
      <c r="C225" s="118"/>
    </row>
    <row r="226" spans="2:4" x14ac:dyDescent="0.4">
      <c r="B226" s="118"/>
      <c r="C226" s="118"/>
    </row>
    <row r="227" spans="2:4" x14ac:dyDescent="0.4">
      <c r="B227" s="118"/>
      <c r="C227" s="118"/>
      <c r="D227" s="118"/>
    </row>
    <row r="228" spans="2:4" x14ac:dyDescent="0.4">
      <c r="B228" s="118"/>
      <c r="C228" s="118"/>
      <c r="D228" s="118"/>
    </row>
    <row r="229" spans="2:4" x14ac:dyDescent="0.4">
      <c r="B229" s="118"/>
      <c r="C229" s="118"/>
      <c r="D229" s="118"/>
    </row>
    <row r="230" spans="2:4" x14ac:dyDescent="0.4">
      <c r="B230" s="118"/>
      <c r="C230" s="118"/>
      <c r="D230" s="118"/>
    </row>
    <row r="231" spans="2:4" x14ac:dyDescent="0.4">
      <c r="B231" s="118"/>
      <c r="C231" s="118"/>
      <c r="D231" s="118"/>
    </row>
    <row r="232" spans="2:4" x14ac:dyDescent="0.4">
      <c r="B232" s="118"/>
      <c r="C232" s="118"/>
      <c r="D232" s="1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63"/>
  <sheetViews>
    <sheetView workbookViewId="0"/>
  </sheetViews>
  <sheetFormatPr baseColWidth="10" defaultRowHeight="15" x14ac:dyDescent="0.25"/>
  <cols>
    <col min="1" max="1" width="24.28515625" bestFit="1" customWidth="1"/>
    <col min="2" max="2" width="35" customWidth="1"/>
    <col min="8" max="8" width="57.42578125" customWidth="1"/>
    <col min="9" max="9" width="27.140625" bestFit="1" customWidth="1"/>
    <col min="10" max="10" width="14.42578125" customWidth="1"/>
    <col min="12" max="12" width="90.28515625" bestFit="1" customWidth="1"/>
    <col min="13" max="13" width="5" bestFit="1" customWidth="1"/>
    <col min="15" max="15" width="27.28515625" customWidth="1"/>
  </cols>
  <sheetData>
    <row r="1" spans="1:15" x14ac:dyDescent="0.25">
      <c r="A1" t="s">
        <v>156</v>
      </c>
      <c r="C1" t="s">
        <v>157</v>
      </c>
      <c r="H1" t="s">
        <v>156</v>
      </c>
      <c r="I1" t="s">
        <v>159</v>
      </c>
      <c r="J1" t="s">
        <v>4</v>
      </c>
      <c r="L1" t="s">
        <v>47</v>
      </c>
      <c r="N1" t="s">
        <v>3</v>
      </c>
    </row>
    <row r="2" spans="1:15" ht="25.5" x14ac:dyDescent="0.25">
      <c r="A2" t="s">
        <v>114</v>
      </c>
      <c r="C2" t="s">
        <v>277</v>
      </c>
      <c r="H2" t="s">
        <v>136</v>
      </c>
      <c r="I2" s="5" t="s">
        <v>158</v>
      </c>
      <c r="J2" s="30">
        <v>0.2</v>
      </c>
      <c r="L2" t="s">
        <v>95</v>
      </c>
      <c r="M2">
        <v>2</v>
      </c>
      <c r="N2" s="28">
        <v>0.2</v>
      </c>
      <c r="O2" s="5" t="s">
        <v>46</v>
      </c>
    </row>
    <row r="3" spans="1:15" ht="25.5" x14ac:dyDescent="0.25">
      <c r="A3" t="s">
        <v>278</v>
      </c>
      <c r="C3" t="s">
        <v>279</v>
      </c>
      <c r="H3" t="s">
        <v>86</v>
      </c>
      <c r="I3" s="8" t="s">
        <v>78</v>
      </c>
      <c r="J3" s="31">
        <v>0.4</v>
      </c>
      <c r="L3" t="s">
        <v>96</v>
      </c>
      <c r="M3">
        <v>24</v>
      </c>
      <c r="N3" s="28">
        <v>0.4</v>
      </c>
      <c r="O3" s="8" t="s">
        <v>48</v>
      </c>
    </row>
    <row r="4" spans="1:15" ht="25.5" x14ac:dyDescent="0.25">
      <c r="A4" t="s">
        <v>115</v>
      </c>
      <c r="C4" t="s">
        <v>280</v>
      </c>
      <c r="H4" t="s">
        <v>87</v>
      </c>
      <c r="I4" s="11" t="s">
        <v>75</v>
      </c>
      <c r="J4" s="32">
        <v>0.6</v>
      </c>
      <c r="L4" t="s">
        <v>97</v>
      </c>
      <c r="M4">
        <v>500</v>
      </c>
      <c r="N4" s="28">
        <v>0.6</v>
      </c>
      <c r="O4" s="11" t="s">
        <v>100</v>
      </c>
    </row>
    <row r="5" spans="1:15" ht="25.5" x14ac:dyDescent="0.25">
      <c r="C5" t="s">
        <v>110</v>
      </c>
      <c r="H5" t="s">
        <v>88</v>
      </c>
      <c r="I5" s="12" t="s">
        <v>6</v>
      </c>
      <c r="J5" s="33">
        <v>0.8</v>
      </c>
      <c r="L5" t="s">
        <v>98</v>
      </c>
      <c r="M5">
        <v>5000</v>
      </c>
      <c r="N5" s="28">
        <v>0.8</v>
      </c>
      <c r="O5" s="12" t="s">
        <v>5</v>
      </c>
    </row>
    <row r="6" spans="1:15" ht="25.5" x14ac:dyDescent="0.25">
      <c r="C6" t="s">
        <v>287</v>
      </c>
      <c r="H6" t="s">
        <v>89</v>
      </c>
      <c r="I6" s="13" t="s">
        <v>79</v>
      </c>
      <c r="J6" s="34">
        <v>1</v>
      </c>
      <c r="L6" t="s">
        <v>99</v>
      </c>
      <c r="M6">
        <v>5000</v>
      </c>
      <c r="N6" s="28">
        <v>1</v>
      </c>
      <c r="O6" s="13" t="s">
        <v>49</v>
      </c>
    </row>
    <row r="7" spans="1:15" ht="25.5" x14ac:dyDescent="0.25">
      <c r="H7" t="s">
        <v>90</v>
      </c>
      <c r="I7" s="5" t="s">
        <v>158</v>
      </c>
      <c r="J7" s="30">
        <v>0.2</v>
      </c>
    </row>
    <row r="8" spans="1:15" ht="25.5" x14ac:dyDescent="0.25">
      <c r="A8" t="s">
        <v>3</v>
      </c>
      <c r="H8" t="s">
        <v>281</v>
      </c>
      <c r="I8" s="8" t="s">
        <v>78</v>
      </c>
      <c r="J8" s="31">
        <v>0.4</v>
      </c>
    </row>
    <row r="9" spans="1:15" ht="25.5" x14ac:dyDescent="0.25">
      <c r="A9" t="s">
        <v>1</v>
      </c>
      <c r="H9" t="s">
        <v>93</v>
      </c>
      <c r="I9" s="11" t="s">
        <v>75</v>
      </c>
      <c r="J9" s="32">
        <v>0.6</v>
      </c>
    </row>
    <row r="10" spans="1:15" ht="25.5" x14ac:dyDescent="0.25">
      <c r="A10" t="s">
        <v>163</v>
      </c>
      <c r="H10" t="s">
        <v>282</v>
      </c>
      <c r="I10" s="12" t="s">
        <v>6</v>
      </c>
      <c r="J10" s="33">
        <v>0.8</v>
      </c>
    </row>
    <row r="11" spans="1:15" ht="25.5" x14ac:dyDescent="0.25">
      <c r="H11" t="s">
        <v>101</v>
      </c>
      <c r="I11" s="13" t="s">
        <v>79</v>
      </c>
      <c r="J11" s="34">
        <v>1</v>
      </c>
    </row>
    <row r="12" spans="1:15" ht="26.25" x14ac:dyDescent="0.4">
      <c r="I12" s="29"/>
    </row>
    <row r="15" spans="1:15" x14ac:dyDescent="0.25">
      <c r="A15" s="35" t="s">
        <v>163</v>
      </c>
      <c r="B15" s="35"/>
    </row>
    <row r="16" spans="1:15" x14ac:dyDescent="0.25">
      <c r="A16" s="36" t="s">
        <v>13</v>
      </c>
      <c r="B16" s="37" t="s">
        <v>3</v>
      </c>
    </row>
    <row r="17" spans="1:12" x14ac:dyDescent="0.25">
      <c r="A17" s="36" t="s">
        <v>14</v>
      </c>
      <c r="B17" s="37" t="s">
        <v>3</v>
      </c>
      <c r="I17" s="39" t="s">
        <v>156</v>
      </c>
      <c r="J17" s="39" t="s">
        <v>160</v>
      </c>
      <c r="K17" t="s">
        <v>161</v>
      </c>
      <c r="L17" t="s">
        <v>162</v>
      </c>
    </row>
    <row r="18" spans="1:12" ht="25.5" x14ac:dyDescent="0.25">
      <c r="A18" s="36" t="s">
        <v>15</v>
      </c>
      <c r="B18" s="37" t="s">
        <v>1</v>
      </c>
      <c r="I18" s="5" t="s">
        <v>158</v>
      </c>
      <c r="J18" s="5" t="s">
        <v>46</v>
      </c>
      <c r="K18" t="str">
        <f>CONCATENATE(I18,J18)</f>
        <v>LeveMuy Baja</v>
      </c>
      <c r="L18" t="s">
        <v>76</v>
      </c>
    </row>
    <row r="19" spans="1:12" ht="25.5" x14ac:dyDescent="0.25">
      <c r="A19" s="36"/>
      <c r="B19" s="37"/>
      <c r="I19" s="5" t="s">
        <v>158</v>
      </c>
      <c r="J19" s="8" t="s">
        <v>48</v>
      </c>
      <c r="K19" t="str">
        <f t="shared" ref="K19:K42" si="0">CONCATENATE(I19,J19)</f>
        <v>LeveBaja</v>
      </c>
      <c r="L19" t="s">
        <v>76</v>
      </c>
    </row>
    <row r="20" spans="1:12" ht="25.5" x14ac:dyDescent="0.25">
      <c r="A20" s="36"/>
      <c r="B20" s="37"/>
      <c r="I20" s="5" t="s">
        <v>158</v>
      </c>
      <c r="J20" s="11" t="s">
        <v>100</v>
      </c>
      <c r="K20" t="str">
        <f t="shared" si="0"/>
        <v>LeveMedia</v>
      </c>
      <c r="L20" t="s">
        <v>75</v>
      </c>
    </row>
    <row r="21" spans="1:12" ht="25.5" x14ac:dyDescent="0.25">
      <c r="A21" s="35" t="s">
        <v>168</v>
      </c>
      <c r="B21" s="37"/>
      <c r="I21" s="5" t="s">
        <v>158</v>
      </c>
      <c r="J21" s="12" t="s">
        <v>5</v>
      </c>
      <c r="K21" t="str">
        <f t="shared" si="0"/>
        <v>LeveAlta</v>
      </c>
      <c r="L21" t="s">
        <v>75</v>
      </c>
    </row>
    <row r="22" spans="1:12" ht="25.5" x14ac:dyDescent="0.25">
      <c r="A22" s="36" t="s">
        <v>169</v>
      </c>
      <c r="B22" s="37"/>
      <c r="I22" s="5" t="s">
        <v>158</v>
      </c>
      <c r="J22" s="13" t="s">
        <v>49</v>
      </c>
      <c r="K22" t="str">
        <f t="shared" si="0"/>
        <v>LeveMuy Alta</v>
      </c>
      <c r="L22" t="s">
        <v>74</v>
      </c>
    </row>
    <row r="23" spans="1:12" ht="25.5" x14ac:dyDescent="0.25">
      <c r="A23" s="36" t="s">
        <v>31</v>
      </c>
      <c r="B23" s="37"/>
      <c r="I23" s="8" t="s">
        <v>78</v>
      </c>
      <c r="J23" s="5" t="s">
        <v>46</v>
      </c>
      <c r="K23" t="str">
        <f t="shared" si="0"/>
        <v>MenorMuy Baja</v>
      </c>
      <c r="L23" t="s">
        <v>76</v>
      </c>
    </row>
    <row r="24" spans="1:12" ht="25.5" x14ac:dyDescent="0.25">
      <c r="A24" s="36" t="s">
        <v>170</v>
      </c>
      <c r="B24" s="37"/>
      <c r="I24" s="8" t="s">
        <v>78</v>
      </c>
      <c r="J24" s="8" t="s">
        <v>48</v>
      </c>
      <c r="K24" t="str">
        <f t="shared" si="0"/>
        <v>MenorBaja</v>
      </c>
      <c r="L24" t="s">
        <v>75</v>
      </c>
    </row>
    <row r="25" spans="1:12" ht="25.5" x14ac:dyDescent="0.25">
      <c r="A25" s="36" t="s">
        <v>171</v>
      </c>
      <c r="B25" s="37"/>
      <c r="I25" s="8" t="s">
        <v>78</v>
      </c>
      <c r="J25" s="11" t="s">
        <v>100</v>
      </c>
      <c r="K25" t="str">
        <f t="shared" si="0"/>
        <v>MenorMedia</v>
      </c>
      <c r="L25" t="s">
        <v>75</v>
      </c>
    </row>
    <row r="26" spans="1:12" ht="25.5" x14ac:dyDescent="0.25">
      <c r="A26" s="36"/>
      <c r="B26" s="37"/>
      <c r="I26" s="8" t="s">
        <v>78</v>
      </c>
      <c r="J26" s="12" t="s">
        <v>5</v>
      </c>
      <c r="K26" t="str">
        <f t="shared" si="0"/>
        <v>MenorAlta</v>
      </c>
      <c r="L26" t="s">
        <v>75</v>
      </c>
    </row>
    <row r="27" spans="1:12" ht="25.5" x14ac:dyDescent="0.25">
      <c r="A27" s="36"/>
      <c r="B27" s="37"/>
      <c r="I27" s="8" t="s">
        <v>78</v>
      </c>
      <c r="J27" s="13" t="s">
        <v>49</v>
      </c>
      <c r="K27" t="str">
        <f t="shared" si="0"/>
        <v>MenorMuy Alta</v>
      </c>
      <c r="L27" t="s">
        <v>74</v>
      </c>
    </row>
    <row r="28" spans="1:12" ht="25.5" x14ac:dyDescent="0.25">
      <c r="A28" s="36"/>
      <c r="B28" s="37"/>
      <c r="I28" s="11" t="s">
        <v>75</v>
      </c>
      <c r="J28" s="5" t="s">
        <v>46</v>
      </c>
      <c r="K28" t="str">
        <f t="shared" si="0"/>
        <v>ModeradoMuy Baja</v>
      </c>
      <c r="L28" t="s">
        <v>75</v>
      </c>
    </row>
    <row r="29" spans="1:12" ht="26.25" thickBot="1" x14ac:dyDescent="0.3">
      <c r="A29" s="36"/>
      <c r="B29" s="37"/>
      <c r="I29" s="11" t="s">
        <v>75</v>
      </c>
      <c r="J29" s="8" t="s">
        <v>48</v>
      </c>
      <c r="K29" t="str">
        <f t="shared" si="0"/>
        <v>ModeradoBaja</v>
      </c>
      <c r="L29" t="s">
        <v>75</v>
      </c>
    </row>
    <row r="30" spans="1:12" ht="33.75" thickBot="1" x14ac:dyDescent="0.3">
      <c r="A30" s="47" t="s">
        <v>176</v>
      </c>
      <c r="B30" s="47" t="s">
        <v>177</v>
      </c>
      <c r="C30" s="76" t="s">
        <v>206</v>
      </c>
      <c r="I30" s="11" t="s">
        <v>75</v>
      </c>
      <c r="J30" s="11" t="s">
        <v>100</v>
      </c>
      <c r="K30" t="str">
        <f t="shared" si="0"/>
        <v>ModeradoMedia</v>
      </c>
      <c r="L30" t="s">
        <v>75</v>
      </c>
    </row>
    <row r="31" spans="1:12" ht="284.25" thickBot="1" x14ac:dyDescent="0.3">
      <c r="A31" s="48" t="s">
        <v>178</v>
      </c>
      <c r="B31" s="49" t="s">
        <v>179</v>
      </c>
      <c r="C31" s="77" t="s">
        <v>207</v>
      </c>
      <c r="I31" s="11" t="s">
        <v>75</v>
      </c>
      <c r="J31" s="12" t="s">
        <v>5</v>
      </c>
      <c r="K31" t="str">
        <f t="shared" si="0"/>
        <v>ModeradoAlta</v>
      </c>
      <c r="L31" t="s">
        <v>74</v>
      </c>
    </row>
    <row r="32" spans="1:12" ht="243.75" thickBot="1" x14ac:dyDescent="0.3">
      <c r="A32" s="50" t="s">
        <v>180</v>
      </c>
      <c r="B32" s="49" t="s">
        <v>181</v>
      </c>
      <c r="C32" s="77" t="s">
        <v>208</v>
      </c>
      <c r="I32" s="11" t="s">
        <v>75</v>
      </c>
      <c r="J32" s="13" t="s">
        <v>49</v>
      </c>
      <c r="K32" t="str">
        <f t="shared" si="0"/>
        <v>ModeradoMuy Alta</v>
      </c>
      <c r="L32" t="s">
        <v>74</v>
      </c>
    </row>
    <row r="33" spans="1:12" ht="108.75" thickBot="1" x14ac:dyDescent="0.3">
      <c r="A33" s="50" t="s">
        <v>182</v>
      </c>
      <c r="B33" s="49" t="s">
        <v>183</v>
      </c>
      <c r="C33" s="77" t="s">
        <v>209</v>
      </c>
      <c r="I33" s="12" t="s">
        <v>6</v>
      </c>
      <c r="J33" s="5" t="s">
        <v>46</v>
      </c>
      <c r="K33" t="str">
        <f t="shared" si="0"/>
        <v>MayorMuy Baja</v>
      </c>
      <c r="L33" t="s">
        <v>74</v>
      </c>
    </row>
    <row r="34" spans="1:12" ht="243.75" thickBot="1" x14ac:dyDescent="0.3">
      <c r="A34" s="50" t="s">
        <v>593</v>
      </c>
      <c r="B34" s="49" t="s">
        <v>184</v>
      </c>
      <c r="C34" s="77" t="s">
        <v>210</v>
      </c>
      <c r="I34" s="12" t="s">
        <v>6</v>
      </c>
      <c r="J34" s="8" t="s">
        <v>48</v>
      </c>
      <c r="K34" t="str">
        <f t="shared" si="0"/>
        <v>MayorBaja</v>
      </c>
      <c r="L34" t="s">
        <v>74</v>
      </c>
    </row>
    <row r="35" spans="1:12" ht="135.75" thickBot="1" x14ac:dyDescent="0.3">
      <c r="A35" s="50" t="s">
        <v>185</v>
      </c>
      <c r="B35" s="49" t="s">
        <v>186</v>
      </c>
      <c r="C35" s="78" t="s">
        <v>211</v>
      </c>
      <c r="I35" s="12" t="s">
        <v>6</v>
      </c>
      <c r="J35" s="11" t="s">
        <v>100</v>
      </c>
      <c r="K35" t="str">
        <f t="shared" si="0"/>
        <v>MayorMedia</v>
      </c>
      <c r="L35" t="s">
        <v>74</v>
      </c>
    </row>
    <row r="36" spans="1:12" ht="257.25" thickBot="1" x14ac:dyDescent="0.3">
      <c r="A36" s="50" t="s">
        <v>187</v>
      </c>
      <c r="B36" s="49" t="s">
        <v>188</v>
      </c>
      <c r="C36" s="78" t="s">
        <v>212</v>
      </c>
      <c r="I36" s="12" t="s">
        <v>6</v>
      </c>
      <c r="J36" s="12" t="s">
        <v>5</v>
      </c>
      <c r="K36" t="str">
        <f t="shared" si="0"/>
        <v>MayorAlta</v>
      </c>
      <c r="L36" t="s">
        <v>74</v>
      </c>
    </row>
    <row r="37" spans="1:12" ht="81.75" thickBot="1" x14ac:dyDescent="0.3">
      <c r="A37" s="50" t="s">
        <v>189</v>
      </c>
      <c r="B37" s="49" t="s">
        <v>283</v>
      </c>
      <c r="C37" s="78" t="s">
        <v>213</v>
      </c>
      <c r="I37" s="12" t="s">
        <v>6</v>
      </c>
      <c r="J37" s="13" t="s">
        <v>49</v>
      </c>
      <c r="K37" t="str">
        <f t="shared" si="0"/>
        <v>MayorMuy Alta</v>
      </c>
      <c r="L37" t="s">
        <v>74</v>
      </c>
    </row>
    <row r="38" spans="1:12" ht="230.25" thickBot="1" x14ac:dyDescent="0.3">
      <c r="A38" s="50" t="s">
        <v>190</v>
      </c>
      <c r="B38" s="49" t="s">
        <v>191</v>
      </c>
      <c r="C38" s="78" t="s">
        <v>214</v>
      </c>
      <c r="I38" s="13" t="s">
        <v>79</v>
      </c>
      <c r="J38" s="5" t="s">
        <v>46</v>
      </c>
      <c r="K38" t="str">
        <f t="shared" si="0"/>
        <v>CatastróficoMuy Baja</v>
      </c>
      <c r="L38" t="s">
        <v>73</v>
      </c>
    </row>
    <row r="39" spans="1:12" ht="122.25" thickBot="1" x14ac:dyDescent="0.3">
      <c r="A39" s="50" t="s">
        <v>192</v>
      </c>
      <c r="B39" s="49" t="s">
        <v>193</v>
      </c>
      <c r="C39" s="78" t="s">
        <v>215</v>
      </c>
      <c r="I39" s="13" t="s">
        <v>79</v>
      </c>
      <c r="J39" s="8" t="s">
        <v>48</v>
      </c>
      <c r="K39" t="str">
        <f t="shared" si="0"/>
        <v>CatastróficoBaja</v>
      </c>
      <c r="L39" t="s">
        <v>73</v>
      </c>
    </row>
    <row r="40" spans="1:12" ht="81.75" thickBot="1" x14ac:dyDescent="0.3">
      <c r="A40" s="50" t="s">
        <v>194</v>
      </c>
      <c r="B40" s="49" t="s">
        <v>195</v>
      </c>
      <c r="C40" s="78" t="s">
        <v>216</v>
      </c>
      <c r="I40" s="13" t="s">
        <v>79</v>
      </c>
      <c r="J40" s="11" t="s">
        <v>100</v>
      </c>
      <c r="K40" t="str">
        <f t="shared" si="0"/>
        <v>CatastróficoMedia</v>
      </c>
      <c r="L40" t="s">
        <v>73</v>
      </c>
    </row>
    <row r="41" spans="1:12" ht="68.25" thickBot="1" x14ac:dyDescent="0.3">
      <c r="A41" s="50" t="s">
        <v>196</v>
      </c>
      <c r="B41" s="49" t="s">
        <v>197</v>
      </c>
      <c r="C41" s="78" t="s">
        <v>215</v>
      </c>
      <c r="I41" s="13" t="s">
        <v>79</v>
      </c>
      <c r="J41" s="12" t="s">
        <v>5</v>
      </c>
      <c r="K41" t="str">
        <f t="shared" si="0"/>
        <v>CatastróficoAlta</v>
      </c>
      <c r="L41" t="s">
        <v>73</v>
      </c>
    </row>
    <row r="42" spans="1:12" ht="135.75" thickBot="1" x14ac:dyDescent="0.3">
      <c r="A42" s="50" t="s">
        <v>198</v>
      </c>
      <c r="B42" s="49" t="s">
        <v>199</v>
      </c>
      <c r="C42" s="78" t="s">
        <v>215</v>
      </c>
      <c r="I42" s="13" t="s">
        <v>79</v>
      </c>
      <c r="J42" s="13" t="s">
        <v>49</v>
      </c>
      <c r="K42" t="str">
        <f t="shared" si="0"/>
        <v>CatastróficoMuy Alta</v>
      </c>
      <c r="L42" t="s">
        <v>73</v>
      </c>
    </row>
    <row r="43" spans="1:12" ht="176.25" thickBot="1" x14ac:dyDescent="0.3">
      <c r="A43" s="50" t="s">
        <v>200</v>
      </c>
      <c r="B43" s="49" t="s">
        <v>284</v>
      </c>
      <c r="C43" s="78" t="s">
        <v>214</v>
      </c>
      <c r="I43" s="38"/>
    </row>
    <row r="44" spans="1:12" ht="176.25" thickBot="1" x14ac:dyDescent="0.3">
      <c r="A44" s="50" t="s">
        <v>201</v>
      </c>
      <c r="B44" s="49" t="s">
        <v>285</v>
      </c>
      <c r="C44" s="78" t="s">
        <v>217</v>
      </c>
      <c r="I44" s="14"/>
    </row>
    <row r="45" spans="1:12" ht="216.75" thickBot="1" x14ac:dyDescent="0.3">
      <c r="A45" s="50" t="s">
        <v>202</v>
      </c>
      <c r="B45" s="49" t="s">
        <v>286</v>
      </c>
      <c r="C45" s="78" t="s">
        <v>214</v>
      </c>
      <c r="I45" s="14"/>
    </row>
    <row r="46" spans="1:12" ht="230.25" thickBot="1" x14ac:dyDescent="0.3">
      <c r="A46" s="50" t="s">
        <v>203</v>
      </c>
      <c r="B46" s="49" t="s">
        <v>204</v>
      </c>
      <c r="C46" s="78" t="s">
        <v>218</v>
      </c>
      <c r="I46" s="14"/>
    </row>
    <row r="47" spans="1:12" ht="27.75" thickBot="1" x14ac:dyDescent="0.3">
      <c r="A47" s="128" t="s">
        <v>595</v>
      </c>
      <c r="C47" s="77" t="s">
        <v>210</v>
      </c>
    </row>
    <row r="48" spans="1:12" ht="27.75" thickBot="1" x14ac:dyDescent="0.3">
      <c r="A48" s="48" t="s">
        <v>327</v>
      </c>
      <c r="C48" s="77" t="s">
        <v>207</v>
      </c>
    </row>
    <row r="49" spans="1:3" ht="27" x14ac:dyDescent="0.25">
      <c r="A49" s="128" t="s">
        <v>326</v>
      </c>
      <c r="C49" s="78" t="s">
        <v>211</v>
      </c>
    </row>
    <row r="50" spans="1:3" ht="27" x14ac:dyDescent="0.25">
      <c r="A50" s="128" t="s">
        <v>305</v>
      </c>
      <c r="C50" s="78" t="s">
        <v>212</v>
      </c>
    </row>
    <row r="51" spans="1:3" ht="27" x14ac:dyDescent="0.25">
      <c r="A51" s="128" t="s">
        <v>328</v>
      </c>
      <c r="C51" s="78" t="s">
        <v>213</v>
      </c>
    </row>
    <row r="52" spans="1:3" ht="54" x14ac:dyDescent="0.25">
      <c r="A52" s="128" t="s">
        <v>329</v>
      </c>
      <c r="C52" s="78" t="s">
        <v>217</v>
      </c>
    </row>
    <row r="60" spans="1:3" x14ac:dyDescent="0.25">
      <c r="A60" t="s">
        <v>253</v>
      </c>
    </row>
    <row r="61" spans="1:3" x14ac:dyDescent="0.25">
      <c r="A61" t="s">
        <v>254</v>
      </c>
    </row>
    <row r="62" spans="1:3" x14ac:dyDescent="0.25">
      <c r="A62" t="s">
        <v>255</v>
      </c>
    </row>
    <row r="63" spans="1:3" x14ac:dyDescent="0.25">
      <c r="A63" t="s">
        <v>294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E19"/>
  <sheetViews>
    <sheetView topLeftCell="A4" workbookViewId="0">
      <selection activeCell="I20" sqref="I20:I21"/>
    </sheetView>
  </sheetViews>
  <sheetFormatPr baseColWidth="10" defaultRowHeight="15" x14ac:dyDescent="0.25"/>
  <sheetData>
    <row r="2" spans="2:5" x14ac:dyDescent="0.25">
      <c r="B2" t="s">
        <v>30</v>
      </c>
      <c r="E2" t="s">
        <v>114</v>
      </c>
    </row>
    <row r="3" spans="2:5" x14ac:dyDescent="0.25">
      <c r="B3" t="s">
        <v>31</v>
      </c>
      <c r="E3" t="s">
        <v>113</v>
      </c>
    </row>
    <row r="4" spans="2:5" x14ac:dyDescent="0.25">
      <c r="B4" t="s">
        <v>118</v>
      </c>
      <c r="E4" t="s">
        <v>115</v>
      </c>
    </row>
    <row r="5" spans="2:5" x14ac:dyDescent="0.25">
      <c r="B5" t="s">
        <v>117</v>
      </c>
    </row>
    <row r="8" spans="2:5" x14ac:dyDescent="0.25">
      <c r="B8" t="s">
        <v>80</v>
      </c>
    </row>
    <row r="9" spans="2:5" x14ac:dyDescent="0.25">
      <c r="B9" t="s">
        <v>37</v>
      </c>
    </row>
    <row r="10" spans="2:5" x14ac:dyDescent="0.25">
      <c r="B10" t="s">
        <v>38</v>
      </c>
    </row>
    <row r="13" spans="2:5" x14ac:dyDescent="0.25">
      <c r="B13" t="s">
        <v>112</v>
      </c>
    </row>
    <row r="14" spans="2:5" x14ac:dyDescent="0.25">
      <c r="B14" t="s">
        <v>106</v>
      </c>
    </row>
    <row r="15" spans="2:5" x14ac:dyDescent="0.25">
      <c r="B15" t="s">
        <v>109</v>
      </c>
    </row>
    <row r="16" spans="2:5" x14ac:dyDescent="0.25">
      <c r="B16" t="s">
        <v>107</v>
      </c>
    </row>
    <row r="17" spans="2:2" x14ac:dyDescent="0.25">
      <c r="B17" t="s">
        <v>108</v>
      </c>
    </row>
    <row r="18" spans="2:2" x14ac:dyDescent="0.25">
      <c r="B18" t="s">
        <v>110</v>
      </c>
    </row>
    <row r="19" spans="2:2" x14ac:dyDescent="0.25">
      <c r="B19" t="s">
        <v>111</v>
      </c>
    </row>
  </sheetData>
  <sortState ref="B2:B5">
    <sortCondition ref="B2:B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A21"/>
  <sheetViews>
    <sheetView workbookViewId="0">
      <selection activeCell="G17" sqref="G17"/>
    </sheetView>
  </sheetViews>
  <sheetFormatPr baseColWidth="10"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37</v>
      </c>
    </row>
    <row r="21" spans="1:1" x14ac:dyDescent="0.2">
      <c r="A21" s="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208-PLA-Ft-78 Mapa Gestión</vt:lpstr>
      <vt:lpstr>Tabla Valoración controles</vt:lpstr>
      <vt:lpstr>Tabla probabilidad</vt:lpstr>
      <vt:lpstr>Tabla Impacto</vt:lpstr>
      <vt:lpstr>FORMULAS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Ingrid</cp:lastModifiedBy>
  <cp:lastPrinted>2020-05-13T01:12:22Z</cp:lastPrinted>
  <dcterms:created xsi:type="dcterms:W3CDTF">2020-03-24T23:12:47Z</dcterms:created>
  <dcterms:modified xsi:type="dcterms:W3CDTF">2022-02-01T00:58:08Z</dcterms:modified>
</cp:coreProperties>
</file>